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60" windowWidth="19440" windowHeight="12588" firstSheet="3" activeTab="6"/>
  </bookViews>
  <sheets>
    <sheet name="2014" sheetId="3" r:id="rId1"/>
    <sheet name="2015" sheetId="4" r:id="rId2"/>
    <sheet name="2015 (2)" sheetId="7" r:id="rId3"/>
    <sheet name="Космо Комарова д33" sheetId="2" r:id="rId4"/>
    <sheet name="2016" sheetId="5" r:id="rId5"/>
    <sheet name="Космо Комарова д33 2016" sheetId="6" r:id="rId6"/>
    <sheet name="2018" sheetId="8" r:id="rId7"/>
    <sheet name="Лист1" sheetId="1" r:id="rId8"/>
  </sheets>
  <externalReferences>
    <externalReference r:id="rId9"/>
    <externalReference r:id="rId10"/>
  </externalReferences>
  <definedNames>
    <definedName name="_xlnm.Print_Area" localSheetId="4">'2016'!$A$1:$G$51</definedName>
    <definedName name="_xlnm.Print_Area" localSheetId="6">'2018'!$A$1:$G$48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8" l="1"/>
  <c r="E31" i="8" l="1"/>
  <c r="F43" i="8" s="1"/>
  <c r="E39" i="8"/>
  <c r="F39" i="8"/>
  <c r="E38" i="8"/>
  <c r="F38" i="8"/>
  <c r="E37" i="8"/>
  <c r="F37" i="8"/>
  <c r="E36" i="8"/>
  <c r="C40" i="8"/>
  <c r="A40" i="8"/>
  <c r="F32" i="8"/>
  <c r="M31" i="8"/>
  <c r="L31" i="8"/>
  <c r="F31" i="8"/>
  <c r="E30" i="8"/>
  <c r="F30" i="8"/>
  <c r="E29" i="8"/>
  <c r="F29" i="8"/>
  <c r="D33" i="8"/>
  <c r="C33" i="8"/>
  <c r="F28" i="8"/>
  <c r="E7" i="8"/>
  <c r="E6" i="8"/>
  <c r="N31" i="8" l="1"/>
  <c r="F33" i="8"/>
  <c r="E40" i="8"/>
  <c r="A33" i="8"/>
  <c r="E28" i="8"/>
  <c r="E33" i="8" s="1"/>
  <c r="D40" i="8"/>
  <c r="F36" i="8"/>
  <c r="F40" i="8" s="1"/>
  <c r="L33" i="5"/>
  <c r="K33" i="5"/>
  <c r="E50" i="5" l="1"/>
  <c r="E48" i="5" s="1"/>
  <c r="E33" i="5" l="1"/>
  <c r="D53" i="7"/>
  <c r="A48" i="7"/>
  <c r="C47" i="7"/>
  <c r="D47" i="7" s="1"/>
  <c r="B47" i="7"/>
  <c r="C46" i="7"/>
  <c r="D46" i="7" s="1"/>
  <c r="B46" i="7"/>
  <c r="C45" i="7"/>
  <c r="B45" i="7"/>
  <c r="C44" i="7"/>
  <c r="B44" i="7"/>
  <c r="B48" i="7" s="1"/>
  <c r="A40" i="7"/>
  <c r="C39" i="7"/>
  <c r="B39" i="7"/>
  <c r="M38" i="7"/>
  <c r="C38" i="7" s="1"/>
  <c r="B38" i="7"/>
  <c r="C37" i="7"/>
  <c r="B37" i="7"/>
  <c r="D37" i="7" s="1"/>
  <c r="C36" i="7"/>
  <c r="B36" i="7"/>
  <c r="D36" i="7" s="1"/>
  <c r="C35" i="7"/>
  <c r="B35" i="7"/>
  <c r="B40" i="7" s="1"/>
  <c r="D8" i="7"/>
  <c r="D7" i="7"/>
  <c r="E46" i="7" l="1"/>
  <c r="A41" i="5" s="1"/>
  <c r="E47" i="7"/>
  <c r="A42" i="5" s="1"/>
  <c r="E38" i="7"/>
  <c r="A33" i="5" s="1"/>
  <c r="C40" i="7"/>
  <c r="E36" i="7"/>
  <c r="A31" i="5" s="1"/>
  <c r="E37" i="7"/>
  <c r="A32" i="5" s="1"/>
  <c r="E39" i="7"/>
  <c r="A34" i="5" s="1"/>
  <c r="E44" i="7"/>
  <c r="A39" i="5" s="1"/>
  <c r="E45" i="7"/>
  <c r="A40" i="5" s="1"/>
  <c r="D35" i="7"/>
  <c r="D40" i="7" s="1"/>
  <c r="D44" i="7"/>
  <c r="D45" i="7"/>
  <c r="C48" i="7"/>
  <c r="E35" i="7"/>
  <c r="E48" i="7" l="1"/>
  <c r="E40" i="7"/>
  <c r="A30" i="5"/>
  <c r="D48" i="7"/>
  <c r="AS16" i="6" l="1"/>
  <c r="AR16" i="6"/>
  <c r="AM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AQ15" i="6"/>
  <c r="AO15" i="6"/>
  <c r="D39" i="5" s="1"/>
  <c r="AN15" i="6"/>
  <c r="C39" i="5" s="1"/>
  <c r="AQ14" i="6"/>
  <c r="AT14" i="6" s="1"/>
  <c r="AO14" i="6"/>
  <c r="D40" i="5" s="1"/>
  <c r="AN14" i="6"/>
  <c r="C40" i="5" s="1"/>
  <c r="AQ13" i="6"/>
  <c r="AO13" i="6"/>
  <c r="D41" i="5" s="1"/>
  <c r="AN13" i="6"/>
  <c r="C41" i="5" s="1"/>
  <c r="AQ12" i="6"/>
  <c r="AO12" i="6"/>
  <c r="AN12" i="6"/>
  <c r="AQ11" i="6"/>
  <c r="AO11" i="6"/>
  <c r="D31" i="5" s="1"/>
  <c r="AN11" i="6"/>
  <c r="C31" i="5" s="1"/>
  <c r="AQ10" i="6"/>
  <c r="AT10" i="6" s="1"/>
  <c r="AO10" i="6"/>
  <c r="D32" i="5" s="1"/>
  <c r="AN10" i="6"/>
  <c r="C32" i="5" s="1"/>
  <c r="AQ9" i="6"/>
  <c r="AT9" i="6" s="1"/>
  <c r="AO9" i="6"/>
  <c r="AN9" i="6"/>
  <c r="AQ8" i="6"/>
  <c r="AO8" i="6"/>
  <c r="D42" i="5" s="1"/>
  <c r="AN8" i="6"/>
  <c r="C42" i="5" s="1"/>
  <c r="AQ7" i="6"/>
  <c r="AT7" i="6" s="1"/>
  <c r="AO7" i="6"/>
  <c r="AN7" i="6"/>
  <c r="AQ6" i="6"/>
  <c r="AO6" i="6"/>
  <c r="D34" i="5" s="1"/>
  <c r="AN6" i="6"/>
  <c r="C34" i="5" s="1"/>
  <c r="AQ5" i="6"/>
  <c r="AO5" i="6"/>
  <c r="D33" i="5" s="1"/>
  <c r="F48" i="5" s="1"/>
  <c r="AN5" i="6"/>
  <c r="C33" i="5" s="1"/>
  <c r="AL16" i="6"/>
  <c r="AQ4" i="6"/>
  <c r="AO4" i="6"/>
  <c r="D30" i="5" s="1"/>
  <c r="AN4" i="6"/>
  <c r="C30" i="5" s="1"/>
  <c r="AO16" i="6" l="1"/>
  <c r="AP6" i="6"/>
  <c r="AP8" i="6"/>
  <c r="AP12" i="6"/>
  <c r="AP14" i="6"/>
  <c r="AN16" i="6"/>
  <c r="AP5" i="6"/>
  <c r="AP7" i="6"/>
  <c r="AT16" i="6"/>
  <c r="AP9" i="6"/>
  <c r="AP10" i="6"/>
  <c r="AP11" i="6"/>
  <c r="AP13" i="6"/>
  <c r="AP15" i="6"/>
  <c r="AP4" i="6"/>
  <c r="M33" i="5"/>
  <c r="C55" i="5" l="1"/>
  <c r="D55" i="5" s="1"/>
  <c r="AP16" i="6"/>
  <c r="E6" i="5"/>
  <c r="D53" i="4" l="1"/>
  <c r="A43" i="5" l="1"/>
  <c r="A35" i="5"/>
  <c r="E7" i="5"/>
  <c r="AN4" i="2"/>
  <c r="E46" i="4" l="1"/>
  <c r="E38" i="4"/>
  <c r="E36" i="4"/>
  <c r="E47" i="4"/>
  <c r="E45" i="4"/>
  <c r="E39" i="4"/>
  <c r="E35" i="4"/>
  <c r="E44" i="4" l="1"/>
  <c r="E37" i="4"/>
  <c r="B48" i="4"/>
  <c r="A48" i="4"/>
  <c r="D47" i="4"/>
  <c r="D46" i="4"/>
  <c r="D45" i="4"/>
  <c r="C48" i="4"/>
  <c r="C40" i="4"/>
  <c r="A40" i="4"/>
  <c r="B40" i="4"/>
  <c r="D8" i="4"/>
  <c r="A48" i="3"/>
  <c r="C47" i="3"/>
  <c r="D47" i="3" s="1"/>
  <c r="B47" i="3"/>
  <c r="C46" i="3"/>
  <c r="D46" i="3" s="1"/>
  <c r="B46" i="3"/>
  <c r="C45" i="3"/>
  <c r="D45" i="3" s="1"/>
  <c r="B45" i="3"/>
  <c r="C44" i="3"/>
  <c r="C48" i="3" s="1"/>
  <c r="B44" i="3"/>
  <c r="B48" i="3" s="1"/>
  <c r="A40" i="3"/>
  <c r="E39" i="3"/>
  <c r="C38" i="3"/>
  <c r="B38" i="3"/>
  <c r="C37" i="3"/>
  <c r="B37" i="3"/>
  <c r="C36" i="3"/>
  <c r="B36" i="3"/>
  <c r="C35" i="3"/>
  <c r="C40" i="3" s="1"/>
  <c r="B35" i="3"/>
  <c r="B40" i="3" s="1"/>
  <c r="D8" i="3"/>
  <c r="E36" i="3" l="1"/>
  <c r="E37" i="3"/>
  <c r="E38" i="3"/>
  <c r="D35" i="4"/>
  <c r="D36" i="4"/>
  <c r="D37" i="4"/>
  <c r="E40" i="4"/>
  <c r="D44" i="4"/>
  <c r="D48" i="4" s="1"/>
  <c r="D35" i="3"/>
  <c r="D36" i="3"/>
  <c r="D37" i="3"/>
  <c r="E44" i="3"/>
  <c r="E45" i="3"/>
  <c r="E46" i="3"/>
  <c r="E47" i="3"/>
  <c r="E35" i="3"/>
  <c r="D44" i="3"/>
  <c r="D48" i="3" s="1"/>
  <c r="E40" i="3" l="1"/>
  <c r="E48" i="4"/>
  <c r="D40" i="4"/>
  <c r="E48" i="3"/>
  <c r="D40" i="3"/>
  <c r="AS16" i="2" l="1"/>
  <c r="AR16" i="2"/>
  <c r="AM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AQ15" i="2"/>
  <c r="AO15" i="2"/>
  <c r="AN15" i="2"/>
  <c r="AL15" i="2"/>
  <c r="AQ14" i="2"/>
  <c r="AT14" i="2" s="1"/>
  <c r="AO14" i="2"/>
  <c r="AN14" i="2"/>
  <c r="AL14" i="2"/>
  <c r="AQ13" i="2"/>
  <c r="AO13" i="2"/>
  <c r="AN13" i="2"/>
  <c r="AL13" i="2"/>
  <c r="AQ12" i="2"/>
  <c r="AO12" i="2"/>
  <c r="AN12" i="2"/>
  <c r="AL12" i="2"/>
  <c r="AQ11" i="2"/>
  <c r="AO11" i="2"/>
  <c r="AN11" i="2"/>
  <c r="E31" i="5" s="1"/>
  <c r="AL11" i="2"/>
  <c r="AQ10" i="2"/>
  <c r="AT10" i="2" s="1"/>
  <c r="AO10" i="2"/>
  <c r="AN10" i="2"/>
  <c r="AL10" i="2"/>
  <c r="AQ9" i="2"/>
  <c r="AT9" i="2" s="1"/>
  <c r="AO9" i="2"/>
  <c r="AN9" i="2"/>
  <c r="AL9" i="2"/>
  <c r="AQ8" i="2"/>
  <c r="AO8" i="2"/>
  <c r="AN8" i="2"/>
  <c r="AL8" i="2"/>
  <c r="AQ7" i="2"/>
  <c r="AT7" i="2" s="1"/>
  <c r="AO7" i="2"/>
  <c r="AN7" i="2"/>
  <c r="AL7" i="2"/>
  <c r="AQ6" i="2"/>
  <c r="AO6" i="2"/>
  <c r="AN6" i="2"/>
  <c r="AL6" i="2"/>
  <c r="AQ5" i="2"/>
  <c r="AO5" i="2"/>
  <c r="AN5" i="2"/>
  <c r="AL5" i="2"/>
  <c r="AQ4" i="2"/>
  <c r="AO4" i="2"/>
  <c r="AN16" i="2"/>
  <c r="AL4" i="2"/>
  <c r="AP12" i="2" l="1"/>
  <c r="AP5" i="2"/>
  <c r="AP6" i="2"/>
  <c r="F34" i="5"/>
  <c r="AP7" i="2"/>
  <c r="AP8" i="2"/>
  <c r="F42" i="5"/>
  <c r="AP9" i="2"/>
  <c r="F31" i="5"/>
  <c r="F33" i="5"/>
  <c r="AP10" i="2"/>
  <c r="E32" i="5"/>
  <c r="C43" i="5"/>
  <c r="E39" i="5"/>
  <c r="F39" i="5"/>
  <c r="AP15" i="2"/>
  <c r="E40" i="5"/>
  <c r="F40" i="5"/>
  <c r="AP14" i="2"/>
  <c r="E41" i="5"/>
  <c r="F41" i="5"/>
  <c r="AP13" i="2"/>
  <c r="AP11" i="2"/>
  <c r="AT16" i="2"/>
  <c r="E42" i="5"/>
  <c r="D43" i="5"/>
  <c r="AO16" i="2"/>
  <c r="AL16" i="2"/>
  <c r="AP4" i="2"/>
  <c r="F32" i="5" l="1"/>
  <c r="C35" i="5"/>
  <c r="E30" i="5"/>
  <c r="E35" i="5" s="1"/>
  <c r="F43" i="5"/>
  <c r="AP16" i="2"/>
  <c r="E43" i="5"/>
  <c r="D35" i="5"/>
  <c r="D36" i="5" s="1"/>
  <c r="F30" i="5"/>
  <c r="F35" i="5" l="1"/>
</calcChain>
</file>

<file path=xl/comments1.xml><?xml version="1.0" encoding="utf-8"?>
<comments xmlns="http://schemas.openxmlformats.org/spreadsheetml/2006/main">
  <authors>
    <author>Автор</author>
  </authors>
  <commentList>
    <comment ref="B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тариф 14г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начисл пров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тариф 14г</t>
        </r>
      </text>
    </comment>
  </commentList>
</comments>
</file>

<file path=xl/sharedStrings.xml><?xml version="1.0" encoding="utf-8"?>
<sst xmlns="http://schemas.openxmlformats.org/spreadsheetml/2006/main" count="507" uniqueCount="147">
  <si>
    <t>Космонавта Комарова д33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</si>
  <si>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</si>
  <si>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</si>
  <si>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</si>
  <si>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</si>
  <si>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</si>
  <si>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</si>
  <si>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</si>
  <si>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</si>
  <si>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</si>
  <si>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</si>
  <si>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</si>
  <si>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</si>
  <si>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</si>
  <si>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Начислено</t>
  </si>
  <si>
    <t>Оплачено</t>
  </si>
  <si>
    <t>Долг</t>
  </si>
  <si>
    <t>оплата</t>
  </si>
  <si>
    <t>Содержание</t>
  </si>
  <si>
    <t>Ремонт</t>
  </si>
  <si>
    <t>Кап. ремонт</t>
  </si>
  <si>
    <t>Лифт</t>
  </si>
  <si>
    <t>Электроэнергия</t>
  </si>
  <si>
    <t>Мусоропрвод</t>
  </si>
  <si>
    <t>доп. Услуги</t>
  </si>
  <si>
    <t>ТБО</t>
  </si>
  <si>
    <t>Наем</t>
  </si>
  <si>
    <t>ЦО</t>
  </si>
  <si>
    <t>ГВС</t>
  </si>
  <si>
    <t>ХВС</t>
  </si>
  <si>
    <t>Итого:</t>
  </si>
  <si>
    <t>Космонавта Комарова 33</t>
  </si>
  <si>
    <t>Общая информация</t>
  </si>
  <si>
    <t>год постройки</t>
  </si>
  <si>
    <t>этажность</t>
  </si>
  <si>
    <t>кол- во квартир</t>
  </si>
  <si>
    <t>площадь жилых помещений</t>
  </si>
  <si>
    <t>площадь нежилых помещений</t>
  </si>
  <si>
    <t>площадь всех помещений общего пользования</t>
  </si>
  <si>
    <t>уровень благоустройства</t>
  </si>
  <si>
    <t>дом со всеми видами благоустройства,без лифтов и мусоропроводов</t>
  </si>
  <si>
    <t>серия и тип постройки</t>
  </si>
  <si>
    <t>-</t>
  </si>
  <si>
    <t>кадастровый номер</t>
  </si>
  <si>
    <t>S земельного участка (входящего в состав общего имущества в многоквартирном доме)</t>
  </si>
  <si>
    <t>конструктивные и технические параметры</t>
  </si>
  <si>
    <t>кирпичный 4-х подъездный дом</t>
  </si>
  <si>
    <t>системы инжинерно- технического обеспечения</t>
  </si>
  <si>
    <t>дом с центральным отоплением через 2 элеваторных узла. ГВС от центрольно-теплового цункта. Водоснабжение и водоотведение центральное.</t>
  </si>
  <si>
    <t>Использование общего имущества</t>
  </si>
  <si>
    <t>информация об использовании общего имущества в многоквартирном доме</t>
  </si>
  <si>
    <t>оборудование Центртелеком,биллайн, МТС</t>
  </si>
  <si>
    <t>Протоколы общего собрания за 2014 год.</t>
  </si>
  <si>
    <t>протокол от 30.03.14г.</t>
  </si>
  <si>
    <t>ремонт отмостки, тротуара,бордюра,фасада,подъездов</t>
  </si>
  <si>
    <t>Решение принято</t>
  </si>
  <si>
    <t>протокол от 15.10.14г.</t>
  </si>
  <si>
    <t>Замена стояков системы ГВС в кв.36,38,40,42,44,46</t>
  </si>
  <si>
    <t>Решение не принято</t>
  </si>
  <si>
    <t>ОТЧЕТ УПРАВЛЯЮЩЕЙ ОРГАНИЗАЦИИ</t>
  </si>
  <si>
    <t>ООО "Управляющая компания "Правград"</t>
  </si>
  <si>
    <t>ПЕРЕД СОБСТВЕННИКАМИ ПОМЕЩЕНИЙ О ВЫПОЛНЕНИИ ДОГОВОРА УПРАВЛЕНИЯ № 01-30/16-10 от 09.04.2010 г. ЗА 2014 год.</t>
  </si>
  <si>
    <t>1. Общие сведения о многоквартирном доме</t>
  </si>
  <si>
    <r>
      <t xml:space="preserve">Адрес многоквартирного дома </t>
    </r>
    <r>
      <rPr>
        <u/>
        <sz val="8"/>
        <color theme="1"/>
        <rFont val="Calibri"/>
        <family val="2"/>
        <charset val="204"/>
        <scheme val="minor"/>
      </rPr>
      <t>г.Калуга, ул. Космонавта Комарова д.33</t>
    </r>
  </si>
  <si>
    <r>
      <t xml:space="preserve">Общая площадь площадь жилых помещений </t>
    </r>
    <r>
      <rPr>
        <u/>
        <sz val="8"/>
        <color theme="1"/>
        <rFont val="Calibri"/>
        <family val="2"/>
        <charset val="204"/>
        <scheme val="minor"/>
      </rPr>
      <t>4023,5</t>
    </r>
  </si>
  <si>
    <r>
      <t xml:space="preserve">Число квартир </t>
    </r>
    <r>
      <rPr>
        <u/>
        <sz val="8"/>
        <color theme="1"/>
        <rFont val="Calibri"/>
        <family val="2"/>
        <charset val="204"/>
        <scheme val="minor"/>
      </rPr>
      <t>46</t>
    </r>
  </si>
  <si>
    <r>
      <t>Год постройки</t>
    </r>
    <r>
      <rPr>
        <u/>
        <sz val="8"/>
        <color theme="1"/>
        <rFont val="Calibri"/>
        <family val="2"/>
        <charset val="204"/>
        <scheme val="minor"/>
      </rPr>
      <t xml:space="preserve"> 2000</t>
    </r>
  </si>
  <si>
    <t>2. Отчет по затратам на содержание, ремонт общего имущества в многоквартирном доме и коммунальные услуги за отчетный период</t>
  </si>
  <si>
    <t xml:space="preserve">Сумма задолженности начселения на 01.01.2014г., руб </t>
  </si>
  <si>
    <t>Начислено в 2014, руб</t>
  </si>
  <si>
    <t>Поступило средств в 2014г., руб</t>
  </si>
  <si>
    <t>Перечислено поставщикам услуги</t>
  </si>
  <si>
    <t>Задолженность собственников и нанимателей на 01.01.2015г., руб</t>
  </si>
  <si>
    <t>Виды услуг</t>
  </si>
  <si>
    <t>Содержание общего имущества</t>
  </si>
  <si>
    <t>Сбор и вывоз твердых бытовых отходов от контейнеров( с учетом КГО)</t>
  </si>
  <si>
    <t>Дополнительная услуга (уборка л/к)</t>
  </si>
  <si>
    <t>Текущий ремонт общего имущества</t>
  </si>
  <si>
    <t>Капитальный ремонт общего имущества</t>
  </si>
  <si>
    <t>Итого (в том числе по нежилым помещениям)</t>
  </si>
  <si>
    <t>Коммунальные услуги:</t>
  </si>
  <si>
    <t>Коммунальные услуги, в том числе:</t>
  </si>
  <si>
    <t>Водоснабжение и водоотведение</t>
  </si>
  <si>
    <t>Горячее водоснабжение</t>
  </si>
  <si>
    <t>Центральное отопление</t>
  </si>
  <si>
    <t>Электроэнергия (в том числе освещение мест общего пользования)</t>
  </si>
  <si>
    <t>3. Отчет о фактически выполненных работах по ремонту общего имущества в многоквартирном доме на основании принятого решения собственниками помещений</t>
  </si>
  <si>
    <t>№ п/п</t>
  </si>
  <si>
    <t>Дата принятого решения собственниками помещения</t>
  </si>
  <si>
    <t>Виды услуг работ</t>
  </si>
  <si>
    <t>стоимость работ, руб</t>
  </si>
  <si>
    <t>Текущий ремонт</t>
  </si>
  <si>
    <t>1.1.</t>
  </si>
  <si>
    <t>Ремонт отмостки, тротуара, бордюра, фасада, подъездов</t>
  </si>
  <si>
    <t>Протоколы общего собрания за 2015 год.</t>
  </si>
  <si>
    <t>ПЕРЕД СОБСТВЕННИКАМИ ПОМЕЩЕНИЙ О ВЫПОЛНЕНИИ ДОГОВОРА УПРАВЛЕНИЯ № 01-30/16-10 от 09.04.2010 г. ЗА 2015 год.</t>
  </si>
  <si>
    <t xml:space="preserve">Сумма задолженности начселения на 01.01.2015г., руб </t>
  </si>
  <si>
    <t>Начислено в 2015, руб</t>
  </si>
  <si>
    <t>Поступило средств в 2015г., руб</t>
  </si>
  <si>
    <t>Задолженность собственников и нанимателей на 01.01.2016г., руб</t>
  </si>
  <si>
    <t xml:space="preserve">Опилка тополей </t>
  </si>
  <si>
    <t>акт внепланового осмотра</t>
  </si>
  <si>
    <t>замена стояка</t>
  </si>
  <si>
    <t>акт аварийности</t>
  </si>
  <si>
    <t>1.2.</t>
  </si>
  <si>
    <t xml:space="preserve">опилка тополей </t>
  </si>
  <si>
    <t xml:space="preserve">Общая площадь площадь жилых помещений </t>
  </si>
  <si>
    <t>оборудование  РОСТЕЛЕКОМ+Вымпелком</t>
  </si>
  <si>
    <t>Текущий ремонт общего имущества, в т.ч. оплата от провайдеров</t>
  </si>
  <si>
    <t>мтс</t>
  </si>
  <si>
    <t>макснет</t>
  </si>
  <si>
    <t>вымпелком</t>
  </si>
  <si>
    <t>электрокроком</t>
  </si>
  <si>
    <t>всего</t>
  </si>
  <si>
    <t>Тарифы</t>
  </si>
  <si>
    <t xml:space="preserve">Сумма задолженности начселения на 01.01.2016г., руб </t>
  </si>
  <si>
    <t>Начислено в 2016, руб</t>
  </si>
  <si>
    <t>Поступило средств в 2016г., руб</t>
  </si>
  <si>
    <t>Задолженность собственников и нанимателей на 01.01.2017г., руб</t>
  </si>
  <si>
    <t>Остаток по тек. ремонту, на январь 2016 руб.</t>
  </si>
  <si>
    <t>Итого остаток по тек. ремонту, на январь 2017 руб.</t>
  </si>
  <si>
    <t>ПЕРЕД СОБСТВЕННИКАМИ ПОМЕЩЕНИЙ О ВЫПОЛНЕНИИ ДОГОВОРА УПРАВЛЕНИЯ № 01-30/16-10 от 09.04.2010 г. ЗА 2016 год.</t>
  </si>
  <si>
    <t>Установка окон ПВХ</t>
  </si>
  <si>
    <t>Замена магистрального трубопровода и стояка сист ГВС</t>
  </si>
  <si>
    <r>
      <t xml:space="preserve">Адрес многоквартирного дома </t>
    </r>
    <r>
      <rPr>
        <u/>
        <sz val="8"/>
        <color theme="1"/>
        <rFont val="Times New Roman"/>
        <family val="1"/>
        <charset val="204"/>
      </rPr>
      <t>г.Калуга, ул. Космонавта Комарова д.33</t>
    </r>
  </si>
  <si>
    <r>
      <t xml:space="preserve">Число квартир </t>
    </r>
    <r>
      <rPr>
        <u/>
        <sz val="8"/>
        <color theme="1"/>
        <rFont val="Times New Roman"/>
        <family val="1"/>
        <charset val="204"/>
      </rPr>
      <t>46</t>
    </r>
  </si>
  <si>
    <r>
      <t>Год постройки</t>
    </r>
    <r>
      <rPr>
        <u/>
        <sz val="8"/>
        <color theme="1"/>
        <rFont val="Times New Roman"/>
        <family val="1"/>
        <charset val="204"/>
      </rPr>
      <t xml:space="preserve"> 2000</t>
    </r>
  </si>
  <si>
    <t>Провайдеры:</t>
  </si>
  <si>
    <t>ростелеком</t>
  </si>
  <si>
    <t>Текущий ремонт общего имущества,</t>
  </si>
  <si>
    <t>2,98/4,6</t>
  </si>
  <si>
    <t>ул. Космонавта Комарова д.33</t>
  </si>
  <si>
    <r>
      <t xml:space="preserve">Адрес многоквартирного дома </t>
    </r>
    <r>
      <rPr>
        <u/>
        <sz val="11"/>
        <color theme="1"/>
        <rFont val="Times New Roman"/>
        <family val="1"/>
        <charset val="204"/>
      </rPr>
      <t>г.Калуга, ул. Космонавта Комарова д.33</t>
    </r>
  </si>
  <si>
    <r>
      <t xml:space="preserve">Число квартир </t>
    </r>
    <r>
      <rPr>
        <u/>
        <sz val="11"/>
        <color theme="1"/>
        <rFont val="Times New Roman"/>
        <family val="1"/>
        <charset val="204"/>
      </rPr>
      <t>46</t>
    </r>
  </si>
  <si>
    <r>
      <t>Год постройки</t>
    </r>
    <r>
      <rPr>
        <u/>
        <sz val="11"/>
        <color theme="1"/>
        <rFont val="Times New Roman"/>
        <family val="1"/>
        <charset val="204"/>
      </rPr>
      <t xml:space="preserve"> 2000</t>
    </r>
  </si>
  <si>
    <t>Стоимость работ, руб</t>
  </si>
  <si>
    <t>Остаток по тек. ремонту, на январь 2018 руб.</t>
  </si>
  <si>
    <t>Итого остаток по тек. ремонту, на январь 2019 руб.</t>
  </si>
  <si>
    <t xml:space="preserve">Сумма задолженности начселения на 01.01.2018г., руб </t>
  </si>
  <si>
    <t>Начислено в 2018, руб</t>
  </si>
  <si>
    <t>Поступило средств в 2018г., руб</t>
  </si>
  <si>
    <t>Задолженность собственников и нанимателей на 01.01.2019г., руб</t>
  </si>
  <si>
    <t>ПЕРЕД СОБСТВЕННИКАМИ ПОМЕЩЕНИЙ О ВЫПОЛНЕНИИ ДОГОВОРА УПРАВЛЕНИЯ № 01-30/16-10 от 09.04.2010 г. ЗА 2018 год.</t>
  </si>
  <si>
    <t>Услуги автовышки</t>
  </si>
  <si>
    <t>Работы по ст. "Содержание" выполняются ежемесячно по подрядным договорам, актам аварийности и актам выполненных работ с подрядными организациями: в т.ч. обслуживание газопроводов ОАО «Калугаоблгаз», обслуживание газоходов, вентканалов в ООО «ЖилСпецРСУ», квитанции за ЖКУ расчетный центр ООО «ЕИРЦ №1», содержание ОИ эл/эн ПАО "Калужская Сбытовая Компания", т.д., или собствеными силами специалистов управляющей компании.ТБО - Спецавтохозяйство", обслуживание и текущий ремонт лифтов: договор на тех.обслуживание с ОАО «Калугалифтремстрой», договор по периодическому тех. освидетельствованию с ОАО «Калугалифт», страхование лифтов-КФ АО "Альфастрахование". С технической документацией Вы можете ознакомиться в офисе УК по адресу: ул. Генерала Попова д. 10 корп. 2 оф. 95</t>
  </si>
  <si>
    <t>В целях контроля отчет предоставлен__________________/________________ "___"____________  _______года</t>
  </si>
  <si>
    <t>ВНИМАНИЕ: Общий долг жителей Вашего дома за жилищно-коммунальные услуги равен 1117292,28руб., в т.ч. по кв. 1,9,28,31,32,45,49,104,105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</si>
</sst>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9]mmmm\ yyyy;@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3" tint="-0.249977111117893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Arial"/>
      <family val="2"/>
      <charset val="204"/>
    </font>
    <font>
      <b/>
      <u/>
      <sz val="8"/>
      <name val="Arial"/>
      <family val="2"/>
      <charset val="204"/>
    </font>
    <font>
      <u/>
      <sz val="8"/>
      <name val="Arial"/>
      <family val="2"/>
      <charset val="204"/>
    </font>
    <font>
      <b/>
      <u/>
      <sz val="8"/>
      <color theme="1"/>
      <name val="Calibri"/>
      <family val="2"/>
      <charset val="204"/>
      <scheme val="minor"/>
    </font>
    <font>
      <u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u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8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8"/>
      <name val="Times New Roman"/>
      <family val="1"/>
      <charset val="204"/>
    </font>
    <font>
      <u/>
      <sz val="8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BFF9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311">
    <xf numFmtId="0" fontId="0" fillId="0" borderId="0" xfId="0"/>
    <xf numFmtId="0" fontId="6" fillId="0" borderId="0" xfId="1" applyFont="1" applyFill="1" applyBorder="1"/>
    <xf numFmtId="0" fontId="6" fillId="0" borderId="0" xfId="1" applyFont="1"/>
    <xf numFmtId="0" fontId="3" fillId="0" borderId="0" xfId="1"/>
    <xf numFmtId="0" fontId="3" fillId="0" borderId="1" xfId="1" applyBorder="1"/>
    <xf numFmtId="17" fontId="7" fillId="0" borderId="2" xfId="1" applyNumberFormat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1" xfId="1" applyFont="1" applyBorder="1"/>
    <xf numFmtId="0" fontId="7" fillId="0" borderId="0" xfId="1" applyFont="1" applyBorder="1"/>
    <xf numFmtId="0" fontId="5" fillId="2" borderId="1" xfId="1" applyFont="1" applyFill="1" applyBorder="1"/>
    <xf numFmtId="0" fontId="5" fillId="3" borderId="1" xfId="1" applyFont="1" applyFill="1" applyBorder="1"/>
    <xf numFmtId="0" fontId="3" fillId="4" borderId="1" xfId="1" applyFill="1" applyBorder="1"/>
    <xf numFmtId="2" fontId="3" fillId="0" borderId="1" xfId="1" applyNumberFormat="1" applyBorder="1"/>
    <xf numFmtId="2" fontId="4" fillId="0" borderId="1" xfId="1" applyNumberFormat="1" applyFont="1" applyBorder="1"/>
    <xf numFmtId="164" fontId="3" fillId="0" borderId="1" xfId="1" applyNumberFormat="1" applyBorder="1"/>
    <xf numFmtId="164" fontId="4" fillId="0" borderId="1" xfId="1" applyNumberFormat="1" applyFont="1" applyBorder="1"/>
    <xf numFmtId="2" fontId="3" fillId="4" borderId="1" xfId="1" applyNumberFormat="1" applyFill="1" applyBorder="1"/>
    <xf numFmtId="0" fontId="5" fillId="0" borderId="1" xfId="1" applyFont="1" applyBorder="1"/>
    <xf numFmtId="0" fontId="5" fillId="0" borderId="0" xfId="1" applyFont="1" applyBorder="1"/>
    <xf numFmtId="0" fontId="9" fillId="0" borderId="0" xfId="2" applyFont="1" applyAlignment="1">
      <alignment wrapText="1"/>
    </xf>
    <xf numFmtId="0" fontId="10" fillId="0" borderId="0" xfId="2" applyFont="1" applyAlignment="1">
      <alignment horizontal="center" wrapText="1"/>
    </xf>
    <xf numFmtId="0" fontId="12" fillId="0" borderId="0" xfId="2" applyFont="1" applyAlignment="1">
      <alignment wrapText="1"/>
    </xf>
    <xf numFmtId="0" fontId="12" fillId="0" borderId="1" xfId="2" applyFont="1" applyBorder="1" applyAlignment="1">
      <alignment horizontal="right" vertical="center" wrapText="1"/>
    </xf>
    <xf numFmtId="0" fontId="12" fillId="0" borderId="1" xfId="2" applyFont="1" applyBorder="1" applyAlignment="1">
      <alignment wrapText="1"/>
    </xf>
    <xf numFmtId="0" fontId="12" fillId="0" borderId="1" xfId="2" applyFont="1" applyBorder="1" applyAlignment="1">
      <alignment horizontal="left" vertical="center" wrapText="1"/>
    </xf>
    <xf numFmtId="0" fontId="12" fillId="0" borderId="1" xfId="2" applyFont="1" applyBorder="1" applyAlignment="1">
      <alignment vertical="center" wrapText="1"/>
    </xf>
    <xf numFmtId="0" fontId="13" fillId="0" borderId="1" xfId="2" applyFont="1" applyBorder="1" applyAlignment="1">
      <alignment horizontal="center" vertical="center" wrapText="1"/>
    </xf>
    <xf numFmtId="0" fontId="12" fillId="0" borderId="0" xfId="2" applyFont="1"/>
    <xf numFmtId="0" fontId="2" fillId="0" borderId="0" xfId="2"/>
    <xf numFmtId="0" fontId="12" fillId="0" borderId="0" xfId="2" applyFont="1" applyAlignment="1">
      <alignment horizontal="right" vertical="center" wrapText="1"/>
    </xf>
    <xf numFmtId="0" fontId="14" fillId="5" borderId="0" xfId="2" applyFont="1" applyFill="1"/>
    <xf numFmtId="0" fontId="14" fillId="0" borderId="0" xfId="2" applyFont="1" applyBorder="1" applyAlignment="1">
      <alignment horizontal="center" vertical="center" wrapText="1"/>
    </xf>
    <xf numFmtId="0" fontId="12" fillId="0" borderId="0" xfId="2" applyFont="1" applyAlignment="1"/>
    <xf numFmtId="0" fontId="17" fillId="0" borderId="0" xfId="2" applyFont="1" applyAlignment="1"/>
    <xf numFmtId="0" fontId="19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wrapText="1"/>
    </xf>
    <xf numFmtId="0" fontId="12" fillId="0" borderId="1" xfId="2" applyFont="1" applyBorder="1" applyAlignment="1">
      <alignment horizontal="center" vertical="center" wrapText="1"/>
    </xf>
    <xf numFmtId="2" fontId="12" fillId="0" borderId="1" xfId="2" applyNumberFormat="1" applyFont="1" applyFill="1" applyBorder="1"/>
    <xf numFmtId="2" fontId="12" fillId="0" borderId="1" xfId="2" applyNumberFormat="1" applyFont="1" applyBorder="1"/>
    <xf numFmtId="2" fontId="14" fillId="0" borderId="1" xfId="2" applyNumberFormat="1" applyFont="1" applyBorder="1"/>
    <xf numFmtId="0" fontId="14" fillId="0" borderId="1" xfId="2" applyFont="1" applyBorder="1" applyAlignment="1">
      <alignment wrapText="1"/>
    </xf>
    <xf numFmtId="0" fontId="14" fillId="0" borderId="0" xfId="2" applyFont="1" applyBorder="1"/>
    <xf numFmtId="2" fontId="14" fillId="0" borderId="0" xfId="2" applyNumberFormat="1" applyFont="1" applyBorder="1"/>
    <xf numFmtId="0" fontId="21" fillId="0" borderId="1" xfId="2" applyFont="1" applyBorder="1" applyAlignment="1">
      <alignment horizontal="center" vertical="center" wrapText="1"/>
    </xf>
    <xf numFmtId="0" fontId="22" fillId="0" borderId="1" xfId="2" applyNumberFormat="1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2" fontId="11" fillId="0" borderId="1" xfId="2" applyNumberFormat="1" applyFont="1" applyBorder="1" applyAlignment="1">
      <alignment horizontal="center"/>
    </xf>
    <xf numFmtId="0" fontId="11" fillId="0" borderId="0" xfId="2" applyFont="1"/>
    <xf numFmtId="0" fontId="5" fillId="0" borderId="0" xfId="2" applyFont="1"/>
    <xf numFmtId="0" fontId="21" fillId="0" borderId="1" xfId="2" applyNumberFormat="1" applyFont="1" applyBorder="1" applyAlignment="1">
      <alignment horizontal="center" vertical="center" wrapText="1"/>
    </xf>
    <xf numFmtId="165" fontId="21" fillId="0" borderId="1" xfId="2" applyNumberFormat="1" applyFont="1" applyBorder="1" applyAlignment="1">
      <alignment horizontal="center" vertical="center" wrapText="1"/>
    </xf>
    <xf numFmtId="2" fontId="12" fillId="0" borderId="1" xfId="2" applyNumberFormat="1" applyFont="1" applyBorder="1" applyAlignment="1">
      <alignment horizontal="center"/>
    </xf>
    <xf numFmtId="0" fontId="9" fillId="0" borderId="0" xfId="2" applyFont="1" applyAlignment="1">
      <alignment horizontal="right" vertical="center" wrapText="1"/>
    </xf>
    <xf numFmtId="0" fontId="23" fillId="0" borderId="1" xfId="2" applyFont="1" applyBorder="1" applyAlignment="1">
      <alignment horizontal="center" vertical="center" wrapText="1"/>
    </xf>
    <xf numFmtId="0" fontId="24" fillId="0" borderId="0" xfId="2" applyFont="1"/>
    <xf numFmtId="0" fontId="4" fillId="0" borderId="0" xfId="2" applyFont="1"/>
    <xf numFmtId="0" fontId="24" fillId="0" borderId="1" xfId="2" applyNumberFormat="1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2" fillId="0" borderId="0" xfId="2" applyAlignment="1">
      <alignment vertical="center"/>
    </xf>
    <xf numFmtId="0" fontId="9" fillId="0" borderId="0" xfId="2" applyFont="1" applyAlignment="1">
      <alignment vertical="center" wrapText="1"/>
    </xf>
    <xf numFmtId="2" fontId="12" fillId="0" borderId="0" xfId="2" applyNumberFormat="1" applyFont="1" applyAlignment="1">
      <alignment horizontal="right" vertical="center" wrapText="1"/>
    </xf>
    <xf numFmtId="2" fontId="12" fillId="0" borderId="0" xfId="2" applyNumberFormat="1" applyFont="1" applyAlignment="1">
      <alignment wrapText="1"/>
    </xf>
    <xf numFmtId="0" fontId="25" fillId="5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4" fillId="0" borderId="1" xfId="2" applyFont="1" applyBorder="1"/>
    <xf numFmtId="17" fontId="26" fillId="5" borderId="1" xfId="0" applyNumberFormat="1" applyFont="1" applyFill="1" applyBorder="1" applyAlignment="1">
      <alignment horizontal="center" vertical="center" wrapText="1"/>
    </xf>
    <xf numFmtId="17" fontId="27" fillId="5" borderId="1" xfId="0" applyNumberFormat="1" applyFont="1" applyFill="1" applyBorder="1" applyAlignment="1">
      <alignment horizontal="center" vertical="center" wrapText="1"/>
    </xf>
    <xf numFmtId="2" fontId="25" fillId="5" borderId="1" xfId="0" applyNumberFormat="1" applyFont="1" applyFill="1" applyBorder="1" applyAlignment="1">
      <alignment horizontal="center" vertical="center" wrapText="1"/>
    </xf>
    <xf numFmtId="2" fontId="28" fillId="0" borderId="1" xfId="0" applyNumberFormat="1" applyFont="1" applyBorder="1" applyAlignment="1">
      <alignment horizontal="center" vertical="center" wrapText="1"/>
    </xf>
    <xf numFmtId="2" fontId="11" fillId="0" borderId="1" xfId="2" applyNumberFormat="1" applyFont="1" applyBorder="1" applyAlignment="1">
      <alignment horizontal="center" vertical="center"/>
    </xf>
    <xf numFmtId="2" fontId="12" fillId="5" borderId="1" xfId="2" applyNumberFormat="1" applyFont="1" applyFill="1" applyBorder="1"/>
    <xf numFmtId="17" fontId="25" fillId="5" borderId="1" xfId="0" applyNumberFormat="1" applyFont="1" applyFill="1" applyBorder="1" applyAlignment="1">
      <alignment horizontal="center" vertical="center" wrapText="1"/>
    </xf>
    <xf numFmtId="17" fontId="28" fillId="5" borderId="1" xfId="0" applyNumberFormat="1" applyFont="1" applyFill="1" applyBorder="1" applyAlignment="1">
      <alignment horizontal="center" vertical="center" wrapText="1"/>
    </xf>
    <xf numFmtId="0" fontId="29" fillId="0" borderId="0" xfId="2" applyFont="1" applyBorder="1" applyAlignment="1">
      <alignment vertical="center" wrapText="1"/>
    </xf>
    <xf numFmtId="0" fontId="13" fillId="0" borderId="1" xfId="2" applyFont="1" applyBorder="1" applyAlignment="1">
      <alignment wrapText="1"/>
    </xf>
    <xf numFmtId="0" fontId="30" fillId="0" borderId="1" xfId="2" applyFont="1" applyBorder="1" applyAlignment="1">
      <alignment horizontal="center" vertical="center" wrapText="1"/>
    </xf>
    <xf numFmtId="2" fontId="23" fillId="0" borderId="1" xfId="0" applyNumberFormat="1" applyFont="1" applyBorder="1"/>
    <xf numFmtId="4" fontId="33" fillId="6" borderId="1" xfId="1" applyNumberFormat="1" applyFont="1" applyFill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wrapText="1"/>
    </xf>
    <xf numFmtId="0" fontId="34" fillId="0" borderId="1" xfId="2" applyNumberFormat="1" applyFont="1" applyBorder="1" applyAlignment="1">
      <alignment horizontal="center" vertical="center" wrapText="1"/>
    </xf>
    <xf numFmtId="0" fontId="34" fillId="0" borderId="1" xfId="2" applyFont="1" applyBorder="1" applyAlignment="1">
      <alignment horizontal="center" vertical="center" wrapText="1"/>
    </xf>
    <xf numFmtId="0" fontId="30" fillId="0" borderId="1" xfId="2" applyNumberFormat="1" applyFont="1" applyBorder="1" applyAlignment="1">
      <alignment horizontal="center" vertical="center" wrapText="1"/>
    </xf>
    <xf numFmtId="0" fontId="9" fillId="0" borderId="0" xfId="3" applyFont="1" applyAlignment="1">
      <alignment wrapText="1"/>
    </xf>
    <xf numFmtId="0" fontId="10" fillId="0" borderId="0" xfId="3" applyFont="1" applyAlignment="1">
      <alignment horizontal="center" wrapText="1"/>
    </xf>
    <xf numFmtId="0" fontId="12" fillId="0" borderId="0" xfId="3" applyFont="1" applyAlignment="1">
      <alignment wrapText="1"/>
    </xf>
    <xf numFmtId="0" fontId="12" fillId="0" borderId="1" xfId="3" applyFont="1" applyBorder="1" applyAlignment="1">
      <alignment horizontal="right" vertical="center" wrapText="1"/>
    </xf>
    <xf numFmtId="0" fontId="12" fillId="0" borderId="1" xfId="3" applyFont="1" applyBorder="1" applyAlignment="1">
      <alignment wrapText="1"/>
    </xf>
    <xf numFmtId="0" fontId="12" fillId="0" borderId="1" xfId="3" applyFont="1" applyBorder="1" applyAlignment="1">
      <alignment horizontal="left" vertical="center" wrapText="1"/>
    </xf>
    <xf numFmtId="0" fontId="12" fillId="0" borderId="1" xfId="3" applyFont="1" applyBorder="1" applyAlignment="1">
      <alignment vertical="center" wrapText="1"/>
    </xf>
    <xf numFmtId="0" fontId="29" fillId="0" borderId="0" xfId="3" applyFont="1" applyBorder="1" applyAlignment="1">
      <alignment vertical="center" wrapText="1"/>
    </xf>
    <xf numFmtId="0" fontId="23" fillId="0" borderId="1" xfId="3" applyFont="1" applyBorder="1" applyAlignment="1">
      <alignment horizontal="center" vertical="center" wrapText="1"/>
    </xf>
    <xf numFmtId="0" fontId="4" fillId="0" borderId="1" xfId="3" applyFont="1" applyBorder="1"/>
    <xf numFmtId="0" fontId="24" fillId="0" borderId="0" xfId="3" applyFont="1"/>
    <xf numFmtId="0" fontId="4" fillId="0" borderId="0" xfId="3" applyFont="1"/>
    <xf numFmtId="0" fontId="12" fillId="0" borderId="0" xfId="3" applyFont="1" applyAlignment="1">
      <alignment horizontal="right" vertical="center" wrapText="1"/>
    </xf>
    <xf numFmtId="0" fontId="14" fillId="5" borderId="0" xfId="3" applyFont="1" applyFill="1"/>
    <xf numFmtId="0" fontId="12" fillId="0" borderId="0" xfId="3" applyFont="1"/>
    <xf numFmtId="0" fontId="14" fillId="0" borderId="0" xfId="3" applyFont="1" applyBorder="1" applyAlignment="1">
      <alignment horizontal="center" vertical="center" wrapText="1"/>
    </xf>
    <xf numFmtId="0" fontId="12" fillId="0" borderId="0" xfId="3" applyFont="1" applyAlignment="1"/>
    <xf numFmtId="0" fontId="17" fillId="0" borderId="0" xfId="3" applyFont="1" applyAlignment="1"/>
    <xf numFmtId="0" fontId="18" fillId="0" borderId="0" xfId="3" applyFont="1" applyAlignment="1">
      <alignment horizontal="center"/>
    </xf>
    <xf numFmtId="0" fontId="19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9" fillId="0" borderId="0" xfId="3" applyFont="1" applyAlignment="1">
      <alignment vertical="center" wrapText="1"/>
    </xf>
    <xf numFmtId="2" fontId="12" fillId="0" borderId="1" xfId="3" applyNumberFormat="1" applyFont="1" applyBorder="1"/>
    <xf numFmtId="2" fontId="12" fillId="0" borderId="1" xfId="3" applyNumberFormat="1" applyFont="1" applyFill="1" applyBorder="1"/>
    <xf numFmtId="0" fontId="9" fillId="0" borderId="1" xfId="3" applyFont="1" applyBorder="1" applyAlignment="1">
      <alignment wrapText="1"/>
    </xf>
    <xf numFmtId="2" fontId="12" fillId="5" borderId="1" xfId="3" applyNumberFormat="1" applyFont="1" applyFill="1" applyBorder="1"/>
    <xf numFmtId="0" fontId="13" fillId="0" borderId="1" xfId="3" applyFont="1" applyBorder="1" applyAlignment="1">
      <alignment wrapText="1"/>
    </xf>
    <xf numFmtId="0" fontId="9" fillId="4" borderId="1" xfId="3" applyFont="1" applyFill="1" applyBorder="1" applyAlignment="1">
      <alignment wrapText="1"/>
    </xf>
    <xf numFmtId="2" fontId="14" fillId="0" borderId="1" xfId="3" applyNumberFormat="1" applyFont="1" applyBorder="1"/>
    <xf numFmtId="0" fontId="14" fillId="0" borderId="1" xfId="3" applyFont="1" applyBorder="1" applyAlignment="1">
      <alignment wrapText="1"/>
    </xf>
    <xf numFmtId="0" fontId="14" fillId="0" borderId="0" xfId="3" applyFont="1" applyBorder="1"/>
    <xf numFmtId="2" fontId="14" fillId="0" borderId="0" xfId="3" applyNumberFormat="1" applyFont="1" applyBorder="1"/>
    <xf numFmtId="0" fontId="1" fillId="0" borderId="0" xfId="3"/>
    <xf numFmtId="0" fontId="21" fillId="0" borderId="1" xfId="3" applyFont="1" applyBorder="1" applyAlignment="1">
      <alignment horizontal="center" vertical="center" wrapText="1"/>
    </xf>
    <xf numFmtId="0" fontId="12" fillId="0" borderId="0" xfId="3" applyFont="1" applyAlignment="1">
      <alignment vertical="center"/>
    </xf>
    <xf numFmtId="0" fontId="1" fillId="0" borderId="0" xfId="3" applyAlignment="1">
      <alignment vertical="center"/>
    </xf>
    <xf numFmtId="0" fontId="22" fillId="0" borderId="1" xfId="3" applyNumberFormat="1" applyFont="1" applyBorder="1" applyAlignment="1">
      <alignment horizontal="center" vertical="center" wrapText="1"/>
    </xf>
    <xf numFmtId="0" fontId="22" fillId="0" borderId="1" xfId="3" applyFont="1" applyBorder="1" applyAlignment="1">
      <alignment horizontal="center" vertical="center" wrapText="1"/>
    </xf>
    <xf numFmtId="2" fontId="11" fillId="0" borderId="1" xfId="3" applyNumberFormat="1" applyFont="1" applyBorder="1" applyAlignment="1">
      <alignment horizontal="center" vertical="center"/>
    </xf>
    <xf numFmtId="0" fontId="11" fillId="0" borderId="0" xfId="3" applyFont="1"/>
    <xf numFmtId="0" fontId="5" fillId="0" borderId="0" xfId="3" applyFont="1"/>
    <xf numFmtId="0" fontId="24" fillId="0" borderId="1" xfId="3" applyNumberFormat="1" applyFont="1" applyBorder="1" applyAlignment="1">
      <alignment horizontal="center" vertical="center" wrapText="1"/>
    </xf>
    <xf numFmtId="0" fontId="9" fillId="0" borderId="0" xfId="3" applyFont="1" applyAlignment="1">
      <alignment horizontal="right" vertical="center" wrapText="1"/>
    </xf>
    <xf numFmtId="4" fontId="35" fillId="0" borderId="1" xfId="2" applyNumberFormat="1" applyFont="1" applyBorder="1" applyAlignment="1">
      <alignment horizontal="center" vertical="center"/>
    </xf>
    <xf numFmtId="0" fontId="36" fillId="0" borderId="0" xfId="2" applyFont="1" applyAlignment="1">
      <alignment wrapText="1"/>
    </xf>
    <xf numFmtId="0" fontId="13" fillId="0" borderId="0" xfId="2" applyFont="1" applyAlignment="1">
      <alignment wrapText="1"/>
    </xf>
    <xf numFmtId="0" fontId="13" fillId="0" borderId="1" xfId="2" applyFont="1" applyBorder="1" applyAlignment="1">
      <alignment horizontal="right" vertical="center" wrapText="1"/>
    </xf>
    <xf numFmtId="0" fontId="13" fillId="0" borderId="1" xfId="2" applyFont="1" applyBorder="1" applyAlignment="1">
      <alignment horizontal="left" vertical="center" wrapText="1"/>
    </xf>
    <xf numFmtId="0" fontId="13" fillId="0" borderId="1" xfId="2" applyFont="1" applyBorder="1" applyAlignment="1">
      <alignment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23" fillId="0" borderId="0" xfId="2" applyFont="1"/>
    <xf numFmtId="0" fontId="40" fillId="0" borderId="0" xfId="2" applyFont="1"/>
    <xf numFmtId="0" fontId="13" fillId="0" borderId="0" xfId="2" applyFont="1" applyAlignment="1">
      <alignment horizontal="right" vertical="center" wrapText="1"/>
    </xf>
    <xf numFmtId="0" fontId="41" fillId="5" borderId="0" xfId="2" applyFont="1" applyFill="1"/>
    <xf numFmtId="0" fontId="13" fillId="0" borderId="0" xfId="2" applyFont="1"/>
    <xf numFmtId="0" fontId="41" fillId="0" borderId="0" xfId="2" applyFont="1" applyBorder="1" applyAlignment="1">
      <alignment horizontal="center" vertical="center" wrapText="1"/>
    </xf>
    <xf numFmtId="0" fontId="13" fillId="0" borderId="0" xfId="2" applyFont="1" applyAlignment="1"/>
    <xf numFmtId="0" fontId="44" fillId="0" borderId="0" xfId="2" applyFont="1" applyAlignment="1"/>
    <xf numFmtId="0" fontId="33" fillId="0" borderId="1" xfId="2" applyFont="1" applyBorder="1" applyAlignment="1">
      <alignment horizontal="center" vertical="center" wrapText="1"/>
    </xf>
    <xf numFmtId="0" fontId="36" fillId="0" borderId="0" xfId="2" applyFont="1" applyAlignment="1">
      <alignment vertical="center" wrapText="1"/>
    </xf>
    <xf numFmtId="2" fontId="13" fillId="0" borderId="1" xfId="2" applyNumberFormat="1" applyFont="1" applyBorder="1"/>
    <xf numFmtId="2" fontId="13" fillId="0" borderId="1" xfId="2" applyNumberFormat="1" applyFont="1" applyFill="1" applyBorder="1"/>
    <xf numFmtId="0" fontId="36" fillId="0" borderId="1" xfId="2" applyFont="1" applyBorder="1" applyAlignment="1">
      <alignment wrapText="1"/>
    </xf>
    <xf numFmtId="2" fontId="13" fillId="4" borderId="1" xfId="2" applyNumberFormat="1" applyFont="1" applyFill="1" applyBorder="1"/>
    <xf numFmtId="0" fontId="36" fillId="4" borderId="1" xfId="2" applyFont="1" applyFill="1" applyBorder="1" applyAlignment="1">
      <alignment wrapText="1"/>
    </xf>
    <xf numFmtId="2" fontId="13" fillId="5" borderId="1" xfId="2" applyNumberFormat="1" applyFont="1" applyFill="1" applyBorder="1"/>
    <xf numFmtId="2" fontId="41" fillId="0" borderId="1" xfId="2" applyNumberFormat="1" applyFont="1" applyBorder="1"/>
    <xf numFmtId="0" fontId="41" fillId="0" borderId="1" xfId="2" applyFont="1" applyBorder="1" applyAlignment="1">
      <alignment wrapText="1"/>
    </xf>
    <xf numFmtId="0" fontId="41" fillId="0" borderId="0" xfId="2" applyFont="1" applyBorder="1"/>
    <xf numFmtId="2" fontId="41" fillId="0" borderId="0" xfId="2" applyNumberFormat="1" applyFont="1" applyBorder="1"/>
    <xf numFmtId="0" fontId="46" fillId="0" borderId="0" xfId="2" applyFont="1"/>
    <xf numFmtId="0" fontId="13" fillId="0" borderId="0" xfId="2" applyFont="1" applyAlignment="1">
      <alignment vertical="center"/>
    </xf>
    <xf numFmtId="0" fontId="46" fillId="0" borderId="0" xfId="2" applyFont="1" applyAlignment="1">
      <alignment vertical="center"/>
    </xf>
    <xf numFmtId="0" fontId="39" fillId="0" borderId="0" xfId="2" applyFont="1"/>
    <xf numFmtId="0" fontId="37" fillId="0" borderId="0" xfId="2" applyFont="1"/>
    <xf numFmtId="17" fontId="30" fillId="5" borderId="1" xfId="0" applyNumberFormat="1" applyFont="1" applyFill="1" applyBorder="1" applyAlignment="1">
      <alignment horizontal="center" vertical="center" wrapText="1"/>
    </xf>
    <xf numFmtId="0" fontId="36" fillId="0" borderId="0" xfId="2" applyFont="1" applyAlignment="1">
      <alignment horizontal="right" vertical="center" wrapText="1"/>
    </xf>
    <xf numFmtId="2" fontId="36" fillId="0" borderId="0" xfId="2" applyNumberFormat="1" applyFont="1" applyAlignment="1">
      <alignment wrapText="1"/>
    </xf>
    <xf numFmtId="4" fontId="47" fillId="5" borderId="1" xfId="0" applyNumberFormat="1" applyFont="1" applyFill="1" applyBorder="1" applyAlignment="1">
      <alignment horizontal="center" vertical="center" wrapText="1"/>
    </xf>
    <xf numFmtId="0" fontId="13" fillId="0" borderId="0" xfId="2" applyFont="1" applyAlignment="1">
      <alignment wrapText="1"/>
    </xf>
    <xf numFmtId="0" fontId="23" fillId="0" borderId="1" xfId="2" applyFont="1" applyBorder="1" applyAlignment="1">
      <alignment horizontal="right" vertical="center" wrapText="1"/>
    </xf>
    <xf numFmtId="2" fontId="23" fillId="0" borderId="1" xfId="2" applyNumberFormat="1" applyFont="1" applyBorder="1" applyAlignment="1">
      <alignment wrapText="1"/>
    </xf>
    <xf numFmtId="0" fontId="23" fillId="0" borderId="0" xfId="2" applyFont="1" applyAlignment="1">
      <alignment wrapText="1"/>
    </xf>
    <xf numFmtId="2" fontId="23" fillId="0" borderId="0" xfId="2" applyNumberFormat="1" applyFont="1" applyAlignment="1">
      <alignment wrapText="1"/>
    </xf>
    <xf numFmtId="0" fontId="48" fillId="0" borderId="0" xfId="2" applyFont="1" applyAlignment="1">
      <alignment wrapText="1"/>
    </xf>
    <xf numFmtId="0" fontId="49" fillId="0" borderId="0" xfId="2" applyFont="1"/>
    <xf numFmtId="0" fontId="48" fillId="0" borderId="0" xfId="2" applyFont="1" applyAlignment="1">
      <alignment horizontal="right" vertical="center" wrapText="1"/>
    </xf>
    <xf numFmtId="2" fontId="48" fillId="0" borderId="0" xfId="2" applyNumberFormat="1" applyFont="1" applyAlignment="1">
      <alignment wrapText="1"/>
    </xf>
    <xf numFmtId="0" fontId="36" fillId="0" borderId="1" xfId="2" applyFont="1" applyBorder="1" applyAlignment="1">
      <alignment horizontal="right" vertical="center" wrapText="1"/>
    </xf>
    <xf numFmtId="2" fontId="34" fillId="0" borderId="1" xfId="2" applyNumberFormat="1" applyFont="1" applyBorder="1" applyAlignment="1">
      <alignment horizontal="center" vertical="center" wrapText="1"/>
    </xf>
    <xf numFmtId="4" fontId="36" fillId="0" borderId="1" xfId="0" applyNumberFormat="1" applyFont="1" applyBorder="1" applyAlignment="1">
      <alignment horizontal="center" vertical="center"/>
    </xf>
    <xf numFmtId="0" fontId="36" fillId="0" borderId="1" xfId="2" applyFont="1" applyBorder="1" applyAlignment="1">
      <alignment vertical="center" wrapText="1"/>
    </xf>
    <xf numFmtId="0" fontId="13" fillId="0" borderId="0" xfId="2" applyFont="1" applyAlignment="1">
      <alignment vertical="center" wrapText="1"/>
    </xf>
    <xf numFmtId="0" fontId="37" fillId="0" borderId="0" xfId="2" applyFont="1" applyAlignment="1">
      <alignment vertical="center"/>
    </xf>
    <xf numFmtId="4" fontId="50" fillId="0" borderId="1" xfId="0" applyNumberFormat="1" applyFont="1" applyBorder="1" applyAlignment="1">
      <alignment horizontal="right"/>
    </xf>
    <xf numFmtId="2" fontId="35" fillId="0" borderId="1" xfId="2" applyNumberFormat="1" applyFont="1" applyBorder="1" applyAlignment="1">
      <alignment vertical="center" wrapText="1"/>
    </xf>
    <xf numFmtId="0" fontId="13" fillId="0" borderId="0" xfId="2" applyFont="1" applyAlignment="1">
      <alignment wrapText="1"/>
    </xf>
    <xf numFmtId="0" fontId="13" fillId="0" borderId="0" xfId="2" applyFont="1" applyAlignment="1">
      <alignment wrapText="1"/>
    </xf>
    <xf numFmtId="0" fontId="45" fillId="4" borderId="0" xfId="2" applyFont="1" applyFill="1" applyAlignment="1">
      <alignment horizontal="center"/>
    </xf>
    <xf numFmtId="0" fontId="51" fillId="5" borderId="0" xfId="2" applyFont="1" applyFill="1"/>
    <xf numFmtId="0" fontId="46" fillId="0" borderId="0" xfId="2" applyFont="1" applyAlignment="1">
      <alignment wrapText="1"/>
    </xf>
    <xf numFmtId="0" fontId="54" fillId="0" borderId="0" xfId="2" applyFont="1" applyAlignment="1">
      <alignment vertical="center"/>
    </xf>
    <xf numFmtId="0" fontId="51" fillId="0" borderId="0" xfId="2" applyFont="1" applyBorder="1" applyAlignment="1">
      <alignment horizontal="center" vertical="center" wrapText="1"/>
    </xf>
    <xf numFmtId="0" fontId="46" fillId="0" borderId="0" xfId="2" applyFont="1" applyAlignment="1">
      <alignment vertical="center" wrapText="1"/>
    </xf>
    <xf numFmtId="0" fontId="46" fillId="0" borderId="0" xfId="2" applyFont="1" applyAlignment="1"/>
    <xf numFmtId="0" fontId="54" fillId="0" borderId="0" xfId="2" applyFont="1" applyAlignment="1"/>
    <xf numFmtId="0" fontId="55" fillId="4" borderId="0" xfId="2" applyFont="1" applyFill="1" applyAlignment="1">
      <alignment horizontal="center"/>
    </xf>
    <xf numFmtId="0" fontId="56" fillId="0" borderId="1" xfId="2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46" fillId="0" borderId="1" xfId="2" applyFont="1" applyBorder="1" applyAlignment="1">
      <alignment horizontal="center" vertical="center" wrapText="1"/>
    </xf>
    <xf numFmtId="0" fontId="46" fillId="0" borderId="1" xfId="2" applyFont="1" applyBorder="1" applyAlignment="1">
      <alignment vertical="center" wrapText="1"/>
    </xf>
    <xf numFmtId="0" fontId="46" fillId="0" borderId="1" xfId="2" applyFont="1" applyBorder="1" applyAlignment="1">
      <alignment horizontal="center" vertical="center"/>
    </xf>
    <xf numFmtId="2" fontId="46" fillId="0" borderId="1" xfId="2" applyNumberFormat="1" applyFont="1" applyBorder="1"/>
    <xf numFmtId="2" fontId="40" fillId="0" borderId="1" xfId="0" applyNumberFormat="1" applyFont="1" applyBorder="1"/>
    <xf numFmtId="2" fontId="46" fillId="0" borderId="1" xfId="2" applyNumberFormat="1" applyFont="1" applyFill="1" applyBorder="1"/>
    <xf numFmtId="0" fontId="46" fillId="0" borderId="1" xfId="2" applyFont="1" applyBorder="1" applyAlignment="1">
      <alignment wrapText="1"/>
    </xf>
    <xf numFmtId="2" fontId="40" fillId="0" borderId="1" xfId="0" applyNumberFormat="1" applyFont="1" applyBorder="1" applyAlignment="1">
      <alignment horizontal="right"/>
    </xf>
    <xf numFmtId="2" fontId="46" fillId="4" borderId="1" xfId="2" applyNumberFormat="1" applyFont="1" applyFill="1" applyBorder="1"/>
    <xf numFmtId="0" fontId="46" fillId="4" borderId="1" xfId="2" applyFont="1" applyFill="1" applyBorder="1" applyAlignment="1">
      <alignment wrapText="1"/>
    </xf>
    <xf numFmtId="2" fontId="46" fillId="5" borderId="1" xfId="2" applyNumberFormat="1" applyFont="1" applyFill="1" applyBorder="1"/>
    <xf numFmtId="2" fontId="51" fillId="0" borderId="1" xfId="2" applyNumberFormat="1" applyFont="1" applyBorder="1"/>
    <xf numFmtId="0" fontId="51" fillId="0" borderId="1" xfId="2" applyFont="1" applyBorder="1" applyAlignment="1">
      <alignment wrapText="1"/>
    </xf>
    <xf numFmtId="0" fontId="51" fillId="0" borderId="1" xfId="2" applyNumberFormat="1" applyFont="1" applyBorder="1" applyAlignment="1">
      <alignment horizontal="center" vertical="center" wrapText="1"/>
    </xf>
    <xf numFmtId="0" fontId="51" fillId="0" borderId="1" xfId="2" applyFont="1" applyBorder="1" applyAlignment="1">
      <alignment horizontal="center" vertical="center" wrapText="1"/>
    </xf>
    <xf numFmtId="2" fontId="37" fillId="0" borderId="1" xfId="2" applyNumberFormat="1" applyFont="1" applyBorder="1" applyAlignment="1">
      <alignment vertical="center" wrapText="1"/>
    </xf>
    <xf numFmtId="0" fontId="56" fillId="5" borderId="1" xfId="0" applyFont="1" applyFill="1" applyBorder="1" applyAlignment="1">
      <alignment horizontal="center" vertical="center" wrapText="1"/>
    </xf>
    <xf numFmtId="0" fontId="56" fillId="5" borderId="1" xfId="2" applyNumberFormat="1" applyFont="1" applyFill="1" applyBorder="1" applyAlignment="1">
      <alignment horizontal="center" vertical="center" wrapText="1"/>
    </xf>
    <xf numFmtId="0" fontId="46" fillId="5" borderId="1" xfId="2" applyFont="1" applyFill="1" applyBorder="1" applyAlignment="1">
      <alignment wrapText="1"/>
    </xf>
    <xf numFmtId="0" fontId="40" fillId="5" borderId="0" xfId="2" applyFont="1" applyFill="1"/>
    <xf numFmtId="0" fontId="37" fillId="5" borderId="0" xfId="2" applyFont="1" applyFill="1"/>
    <xf numFmtId="0" fontId="56" fillId="5" borderId="1" xfId="2" applyFont="1" applyFill="1" applyBorder="1" applyAlignment="1">
      <alignment horizontal="center" vertical="center" wrapText="1"/>
    </xf>
    <xf numFmtId="4" fontId="56" fillId="5" borderId="1" xfId="1" applyNumberFormat="1" applyFont="1" applyFill="1" applyBorder="1" applyAlignment="1">
      <alignment vertical="center" wrapText="1"/>
    </xf>
    <xf numFmtId="0" fontId="46" fillId="5" borderId="0" xfId="2" applyFont="1" applyFill="1" applyAlignment="1">
      <alignment vertical="center"/>
    </xf>
    <xf numFmtId="2" fontId="37" fillId="0" borderId="0" xfId="2" applyNumberFormat="1" applyFont="1"/>
    <xf numFmtId="0" fontId="51" fillId="0" borderId="0" xfId="2" applyFont="1" applyAlignment="1">
      <alignment horizontal="center" vertical="center" wrapText="1"/>
    </xf>
    <xf numFmtId="0" fontId="46" fillId="0" borderId="0" xfId="2" applyFont="1" applyAlignment="1">
      <alignment horizontal="center" vertical="center" wrapText="1"/>
    </xf>
    <xf numFmtId="0" fontId="53" fillId="0" borderId="0" xfId="2" applyFont="1" applyAlignment="1"/>
    <xf numFmtId="0" fontId="46" fillId="0" borderId="0" xfId="2" applyFont="1" applyBorder="1" applyAlignment="1"/>
    <xf numFmtId="0" fontId="46" fillId="0" borderId="0" xfId="2" applyFont="1" applyBorder="1" applyAlignment="1">
      <alignment horizontal="center" vertical="center"/>
    </xf>
    <xf numFmtId="0" fontId="46" fillId="0" borderId="0" xfId="2" applyFont="1" applyBorder="1" applyAlignment="1">
      <alignment wrapText="1"/>
    </xf>
    <xf numFmtId="0" fontId="51" fillId="0" borderId="0" xfId="2" applyFont="1" applyBorder="1" applyAlignment="1">
      <alignment wrapText="1"/>
    </xf>
    <xf numFmtId="0" fontId="46" fillId="0" borderId="0" xfId="2" applyFont="1" applyBorder="1" applyAlignment="1">
      <alignment horizontal="center" vertical="center" wrapText="1"/>
    </xf>
    <xf numFmtId="164" fontId="51" fillId="0" borderId="1" xfId="2" applyNumberFormat="1" applyFont="1" applyBorder="1"/>
    <xf numFmtId="0" fontId="47" fillId="5" borderId="1" xfId="0" applyFont="1" applyFill="1" applyBorder="1" applyAlignment="1">
      <alignment vertical="center" wrapText="1"/>
    </xf>
    <xf numFmtId="4" fontId="47" fillId="5" borderId="1" xfId="0" applyNumberFormat="1" applyFont="1" applyFill="1" applyBorder="1" applyAlignment="1">
      <alignment horizontal="center" vertical="center"/>
    </xf>
    <xf numFmtId="2" fontId="37" fillId="5" borderId="0" xfId="2" applyNumberFormat="1" applyFont="1" applyFill="1"/>
    <xf numFmtId="2" fontId="36" fillId="0" borderId="0" xfId="2" applyNumberFormat="1" applyFont="1" applyAlignment="1">
      <alignment horizontal="right" vertical="center" wrapText="1"/>
    </xf>
    <xf numFmtId="0" fontId="40" fillId="0" borderId="0" xfId="2" applyFont="1" applyBorder="1" applyAlignment="1">
      <alignment wrapText="1"/>
    </xf>
    <xf numFmtId="0" fontId="20" fillId="0" borderId="0" xfId="2" applyFont="1" applyBorder="1" applyAlignment="1">
      <alignment horizontal="left" vertical="center" wrapText="1"/>
    </xf>
    <xf numFmtId="0" fontId="12" fillId="0" borderId="0" xfId="2" applyFont="1" applyAlignment="1">
      <alignment wrapText="1"/>
    </xf>
    <xf numFmtId="0" fontId="12" fillId="0" borderId="1" xfId="2" applyFont="1" applyBorder="1" applyAlignment="1">
      <alignment horizontal="center" wrapText="1"/>
    </xf>
    <xf numFmtId="0" fontId="12" fillId="0" borderId="2" xfId="2" applyFont="1" applyBorder="1" applyAlignment="1">
      <alignment horizontal="left" vertical="top" wrapText="1"/>
    </xf>
    <xf numFmtId="0" fontId="12" fillId="0" borderId="4" xfId="2" applyFont="1" applyBorder="1" applyAlignment="1">
      <alignment horizontal="left" vertical="top" wrapText="1"/>
    </xf>
    <xf numFmtId="0" fontId="11" fillId="0" borderId="5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5" fillId="0" borderId="0" xfId="2" applyFont="1" applyBorder="1" applyAlignment="1">
      <alignment horizontal="center" vertical="center" wrapText="1"/>
    </xf>
    <xf numFmtId="0" fontId="16" fillId="0" borderId="0" xfId="2" applyFont="1" applyAlignment="1"/>
    <xf numFmtId="0" fontId="15" fillId="0" borderId="5" xfId="2" applyFont="1" applyBorder="1" applyAlignment="1">
      <alignment horizontal="left" vertical="center" wrapText="1"/>
    </xf>
    <xf numFmtId="0" fontId="12" fillId="0" borderId="5" xfId="2" applyFont="1" applyBorder="1" applyAlignment="1"/>
    <xf numFmtId="0" fontId="14" fillId="0" borderId="0" xfId="2" applyFont="1" applyAlignment="1"/>
    <xf numFmtId="0" fontId="12" fillId="0" borderId="0" xfId="2" applyFont="1" applyAlignment="1"/>
    <xf numFmtId="0" fontId="8" fillId="0" borderId="0" xfId="2" applyFont="1" applyAlignment="1">
      <alignment horizontal="center" wrapText="1"/>
    </xf>
    <xf numFmtId="0" fontId="12" fillId="0" borderId="1" xfId="2" applyFont="1" applyBorder="1" applyAlignment="1">
      <alignment horizontal="right" wrapText="1"/>
    </xf>
    <xf numFmtId="0" fontId="12" fillId="0" borderId="2" xfId="2" applyFont="1" applyBorder="1" applyAlignment="1">
      <alignment horizontal="left" vertical="center" wrapText="1"/>
    </xf>
    <xf numFmtId="0" fontId="12" fillId="0" borderId="4" xfId="2" applyFont="1" applyBorder="1" applyAlignment="1">
      <alignment horizontal="left" vertical="center" wrapText="1"/>
    </xf>
    <xf numFmtId="0" fontId="20" fillId="0" borderId="0" xfId="3" applyFont="1" applyBorder="1" applyAlignment="1">
      <alignment horizontal="left" vertical="center" wrapText="1"/>
    </xf>
    <xf numFmtId="0" fontId="12" fillId="0" borderId="0" xfId="3" applyFont="1" applyAlignment="1">
      <alignment wrapText="1"/>
    </xf>
    <xf numFmtId="0" fontId="12" fillId="0" borderId="1" xfId="3" applyFont="1" applyBorder="1" applyAlignment="1">
      <alignment horizontal="center" wrapText="1"/>
    </xf>
    <xf numFmtId="0" fontId="12" fillId="0" borderId="2" xfId="3" applyFont="1" applyBorder="1" applyAlignment="1">
      <alignment horizontal="left" vertical="top" wrapText="1"/>
    </xf>
    <xf numFmtId="0" fontId="12" fillId="0" borderId="4" xfId="3" applyFont="1" applyBorder="1" applyAlignment="1">
      <alignment horizontal="left" vertical="top" wrapText="1"/>
    </xf>
    <xf numFmtId="0" fontId="11" fillId="0" borderId="5" xfId="3" applyFont="1" applyBorder="1" applyAlignment="1">
      <alignment horizontal="center" vertical="top" wrapText="1"/>
    </xf>
    <xf numFmtId="0" fontId="29" fillId="0" borderId="1" xfId="3" applyFont="1" applyBorder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0" fontId="15" fillId="0" borderId="0" xfId="3" applyFont="1" applyAlignment="1">
      <alignment horizontal="center" vertical="center" wrapText="1"/>
    </xf>
    <xf numFmtId="0" fontId="15" fillId="0" borderId="0" xfId="3" applyFont="1" applyBorder="1" applyAlignment="1">
      <alignment horizontal="center" vertical="center" wrapText="1"/>
    </xf>
    <xf numFmtId="0" fontId="16" fillId="0" borderId="0" xfId="3" applyFont="1" applyAlignment="1"/>
    <xf numFmtId="0" fontId="15" fillId="0" borderId="5" xfId="3" applyFont="1" applyBorder="1" applyAlignment="1">
      <alignment horizontal="left" vertical="center" wrapText="1"/>
    </xf>
    <xf numFmtId="0" fontId="12" fillId="0" borderId="5" xfId="3" applyFont="1" applyBorder="1" applyAlignment="1"/>
    <xf numFmtId="0" fontId="14" fillId="0" borderId="0" xfId="3" applyFont="1" applyAlignment="1"/>
    <xf numFmtId="0" fontId="12" fillId="0" borderId="0" xfId="3" applyFont="1" applyAlignment="1"/>
    <xf numFmtId="0" fontId="12" fillId="0" borderId="1" xfId="3" applyFont="1" applyBorder="1" applyAlignment="1">
      <alignment horizontal="center" vertical="center" wrapText="1"/>
    </xf>
    <xf numFmtId="0" fontId="8" fillId="0" borderId="0" xfId="3" applyFont="1" applyAlignment="1">
      <alignment horizontal="center" wrapText="1"/>
    </xf>
    <xf numFmtId="0" fontId="12" fillId="0" borderId="1" xfId="3" applyFont="1" applyBorder="1" applyAlignment="1">
      <alignment horizontal="right" wrapText="1"/>
    </xf>
    <xf numFmtId="0" fontId="12" fillId="0" borderId="2" xfId="3" applyFont="1" applyBorder="1" applyAlignment="1">
      <alignment horizontal="left" vertical="center" wrapText="1"/>
    </xf>
    <xf numFmtId="0" fontId="12" fillId="0" borderId="4" xfId="3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17" fontId="7" fillId="0" borderId="1" xfId="1" applyNumberFormat="1" applyFont="1" applyBorder="1" applyAlignment="1">
      <alignment horizontal="center"/>
    </xf>
    <xf numFmtId="0" fontId="13" fillId="0" borderId="1" xfId="2" applyFont="1" applyBorder="1" applyAlignment="1">
      <alignment horizontal="center" vertical="center" wrapText="1"/>
    </xf>
    <xf numFmtId="0" fontId="38" fillId="0" borderId="0" xfId="2" applyFont="1" applyAlignment="1">
      <alignment horizontal="center" wrapText="1"/>
    </xf>
    <xf numFmtId="0" fontId="39" fillId="0" borderId="5" xfId="2" applyFont="1" applyBorder="1" applyAlignment="1">
      <alignment horizontal="center" vertical="top" wrapText="1"/>
    </xf>
    <xf numFmtId="0" fontId="13" fillId="0" borderId="1" xfId="2" applyFont="1" applyBorder="1" applyAlignment="1">
      <alignment horizontal="right" wrapText="1"/>
    </xf>
    <xf numFmtId="0" fontId="13" fillId="0" borderId="2" xfId="2" applyFont="1" applyBorder="1" applyAlignment="1">
      <alignment horizontal="left" vertical="center" wrapText="1"/>
    </xf>
    <xf numFmtId="0" fontId="13" fillId="0" borderId="4" xfId="2" applyFont="1" applyBorder="1" applyAlignment="1">
      <alignment horizontal="left" vertical="center" wrapText="1"/>
    </xf>
    <xf numFmtId="0" fontId="42" fillId="0" borderId="0" xfId="2" applyFont="1" applyBorder="1" applyAlignment="1">
      <alignment horizontal="left" vertical="center" wrapText="1"/>
    </xf>
    <xf numFmtId="0" fontId="13" fillId="0" borderId="0" xfId="2" applyFont="1" applyAlignment="1">
      <alignment wrapText="1"/>
    </xf>
    <xf numFmtId="0" fontId="13" fillId="0" borderId="1" xfId="2" applyFont="1" applyBorder="1" applyAlignment="1">
      <alignment horizontal="center" wrapText="1"/>
    </xf>
    <xf numFmtId="0" fontId="13" fillId="0" borderId="2" xfId="2" applyFont="1" applyBorder="1" applyAlignment="1">
      <alignment horizontal="left" vertical="top" wrapText="1"/>
    </xf>
    <xf numFmtId="0" fontId="13" fillId="0" borderId="4" xfId="2" applyFont="1" applyBorder="1" applyAlignment="1">
      <alignment horizontal="left" vertical="top" wrapText="1"/>
    </xf>
    <xf numFmtId="0" fontId="29" fillId="0" borderId="1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41" fillId="0" borderId="0" xfId="2" applyFont="1" applyAlignment="1">
      <alignment horizontal="center" vertical="center" wrapText="1"/>
    </xf>
    <xf numFmtId="0" fontId="42" fillId="0" borderId="0" xfId="2" applyFont="1" applyAlignment="1">
      <alignment horizontal="center" vertical="center" wrapText="1"/>
    </xf>
    <xf numFmtId="0" fontId="42" fillId="0" borderId="0" xfId="2" applyFont="1" applyBorder="1" applyAlignment="1">
      <alignment horizontal="center" vertical="center" wrapText="1"/>
    </xf>
    <xf numFmtId="0" fontId="43" fillId="0" borderId="0" xfId="2" applyFont="1" applyAlignment="1"/>
    <xf numFmtId="0" fontId="42" fillId="0" borderId="5" xfId="2" applyFont="1" applyBorder="1" applyAlignment="1">
      <alignment horizontal="left" vertical="center" wrapText="1"/>
    </xf>
    <xf numFmtId="0" fontId="13" fillId="0" borderId="5" xfId="2" applyFont="1" applyBorder="1" applyAlignment="1"/>
    <xf numFmtId="0" fontId="41" fillId="0" borderId="0" xfId="2" applyFont="1" applyAlignment="1"/>
    <xf numFmtId="0" fontId="13" fillId="0" borderId="0" xfId="2" applyFont="1" applyAlignment="1"/>
    <xf numFmtId="0" fontId="52" fillId="0" borderId="0" xfId="2" applyFont="1" applyAlignment="1">
      <alignment horizontal="center" vertical="center" wrapText="1"/>
    </xf>
    <xf numFmtId="0" fontId="46" fillId="0" borderId="0" xfId="2" applyFont="1" applyAlignment="1">
      <alignment horizontal="center" vertical="center" wrapText="1"/>
    </xf>
    <xf numFmtId="0" fontId="52" fillId="0" borderId="0" xfId="2" applyFont="1" applyBorder="1" applyAlignment="1">
      <alignment horizontal="center" vertical="center" wrapText="1"/>
    </xf>
    <xf numFmtId="0" fontId="53" fillId="0" borderId="0" xfId="2" applyFont="1" applyAlignment="1"/>
    <xf numFmtId="0" fontId="52" fillId="0" borderId="5" xfId="2" applyFont="1" applyBorder="1" applyAlignment="1">
      <alignment horizontal="left" vertical="center" wrapText="1"/>
    </xf>
    <xf numFmtId="0" fontId="46" fillId="0" borderId="5" xfId="2" applyFont="1" applyBorder="1" applyAlignment="1"/>
    <xf numFmtId="0" fontId="51" fillId="0" borderId="0" xfId="2" applyFont="1" applyAlignment="1"/>
    <xf numFmtId="0" fontId="46" fillId="0" borderId="0" xfId="2" applyFont="1" applyAlignment="1"/>
    <xf numFmtId="0" fontId="52" fillId="0" borderId="0" xfId="2" applyFont="1" applyBorder="1" applyAlignment="1">
      <alignment horizontal="left" vertical="center" wrapText="1"/>
    </xf>
    <xf numFmtId="0" fontId="46" fillId="0" borderId="0" xfId="2" applyFont="1" applyAlignment="1">
      <alignment wrapText="1"/>
    </xf>
    <xf numFmtId="0" fontId="36" fillId="0" borderId="0" xfId="2" applyFont="1" applyAlignment="1">
      <alignment horizontal="left" vertical="center" wrapText="1"/>
    </xf>
    <xf numFmtId="0" fontId="38" fillId="0" borderId="0" xfId="2" applyFont="1" applyAlignment="1">
      <alignment horizontal="left" wrapText="1"/>
    </xf>
    <xf numFmtId="0" fontId="51" fillId="0" borderId="0" xfId="2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filovaSV\Desktop\&#1044;&#1083;&#1103;%20&#1043;&#1041;%20&#1042;&#1057;&#1045;%202016\&#1057;&#1074;&#1077;&#1076;&#1077;&#1085;&#1080;&#1103;%20&#1087;&#1086;%20&#1076;&#1086;&#1084;&#1072;&#1084;%202016%2010%2005%2016%20&#1082;%20&#1043;&#1086;&#1076;%20&#1086;&#1090;&#1095;&#1077;&#1090;&#1091;\&#1057;&#1074;&#1077;&#1076;&#1077;&#1085;&#1080;&#1103;%20&#1087;&#1086;%20&#1076;&#1086;&#1084;&#1072;&#1084;%202015%2027.02.15\&#1050;&#1086;&#1084;&#1086;&#1085;&#1072;&#1074;&#1090;&#1072;%20&#1050;&#1086;&#1084;&#1072;&#1088;&#1086;&#1074;&#1072;%20&#1076;%2033%20++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filovaSV\Desktop\&#1044;&#1083;&#1103;%20&#1043;&#1041;%20&#1042;&#1057;&#1045;%202016\&#1058;+&#1050;%20&#1086;&#1089;&#1085;\&#1042;&#1067;&#1055;&#1054;&#1051;&#1053;&#1045;&#1053;&#1067;&#1045;%20&#1056;&#1040;&#1041;&#1054;&#1058;&#1067;%202015,2016%20&#1085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5 (2)"/>
      <sheetName val="Космо Комарова д33"/>
      <sheetName val="Лист1"/>
    </sheetNames>
    <sheetDataSet>
      <sheetData sheetId="0" refreshError="1"/>
      <sheetData sheetId="1" refreshError="1"/>
      <sheetData sheetId="2" refreshError="1"/>
      <sheetData sheetId="3">
        <row r="4">
          <cell r="AN4">
            <v>415904.12000000011</v>
          </cell>
          <cell r="AO4">
            <v>420701.88</v>
          </cell>
        </row>
        <row r="5">
          <cell r="AN5">
            <v>90384.82</v>
          </cell>
          <cell r="AO5">
            <v>92395.199999999997</v>
          </cell>
        </row>
        <row r="6">
          <cell r="AN6">
            <v>0</v>
          </cell>
          <cell r="AO6">
            <v>0</v>
          </cell>
        </row>
        <row r="8">
          <cell r="AN8">
            <v>0</v>
          </cell>
          <cell r="AO8">
            <v>508.25999999999993</v>
          </cell>
        </row>
        <row r="9">
          <cell r="AN9">
            <v>0</v>
          </cell>
          <cell r="AO9">
            <v>0</v>
          </cell>
        </row>
        <row r="10">
          <cell r="AN10">
            <v>115836.60000000002</v>
          </cell>
          <cell r="AO10">
            <v>112352.19</v>
          </cell>
        </row>
        <row r="11">
          <cell r="AN11">
            <v>155426.1</v>
          </cell>
          <cell r="AO11">
            <v>158568.99</v>
          </cell>
        </row>
        <row r="13">
          <cell r="AN13">
            <v>923248.17999999993</v>
          </cell>
          <cell r="AO13">
            <v>844919.6</v>
          </cell>
        </row>
        <row r="14">
          <cell r="AN14">
            <v>196956.07</v>
          </cell>
          <cell r="AO14">
            <v>202122.86</v>
          </cell>
        </row>
        <row r="15">
          <cell r="AN15">
            <v>115404.52</v>
          </cell>
          <cell r="AO15">
            <v>121300.29000000001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2015"/>
      <sheetName val="2016"/>
      <sheetName val="2016 к распечатке"/>
      <sheetName val="2017"/>
      <sheetName val="ИнтТехСервис"/>
      <sheetName val="гп 8а"/>
      <sheetName val="Калугажилпромстрой"/>
      <sheetName val="ТСЖ ГД 24"/>
      <sheetName val="коммерч предлож"/>
      <sheetName val="предлож"/>
      <sheetName val="Ф10 к 1"/>
    </sheetNames>
    <sheetDataSet>
      <sheetData sheetId="0"/>
      <sheetData sheetId="1"/>
      <sheetData sheetId="2"/>
      <sheetData sheetId="3">
        <row r="63">
          <cell r="L63">
            <v>52188.66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4" workbookViewId="0">
      <selection activeCell="A54" sqref="A54"/>
    </sheetView>
  </sheetViews>
  <sheetFormatPr defaultColWidth="9.109375" defaultRowHeight="13.8" x14ac:dyDescent="0.3"/>
  <cols>
    <col min="1" max="1" width="13.44140625" style="52" customWidth="1"/>
    <col min="2" max="2" width="14" style="52" customWidth="1"/>
    <col min="3" max="3" width="12.33203125" style="19" customWidth="1"/>
    <col min="4" max="4" width="16.88671875" style="19" customWidth="1"/>
    <col min="5" max="5" width="12.33203125" style="19" customWidth="1"/>
    <col min="6" max="6" width="21.88671875" style="19" customWidth="1"/>
    <col min="7" max="16384" width="9.109375" style="19"/>
  </cols>
  <sheetData>
    <row r="1" spans="1:6" ht="15.6" x14ac:dyDescent="0.3">
      <c r="A1" s="247" t="s">
        <v>31</v>
      </c>
      <c r="B1" s="247"/>
      <c r="C1" s="247"/>
      <c r="D1" s="247"/>
      <c r="E1" s="247"/>
    </row>
    <row r="2" spans="1:6" x14ac:dyDescent="0.3">
      <c r="A2" s="20"/>
      <c r="B2" s="20"/>
      <c r="C2" s="20"/>
      <c r="D2" s="20"/>
      <c r="E2" s="20"/>
    </row>
    <row r="3" spans="1:6" ht="24" customHeight="1" x14ac:dyDescent="0.3">
      <c r="A3" s="236" t="s">
        <v>32</v>
      </c>
      <c r="B3" s="236"/>
      <c r="C3" s="236"/>
      <c r="D3" s="236"/>
      <c r="E3" s="236"/>
      <c r="F3" s="21"/>
    </row>
    <row r="4" spans="1:6" x14ac:dyDescent="0.3">
      <c r="A4" s="22">
        <v>1</v>
      </c>
      <c r="B4" s="22"/>
      <c r="C4" s="23" t="s">
        <v>33</v>
      </c>
      <c r="D4" s="248">
        <v>2000</v>
      </c>
      <c r="E4" s="248"/>
      <c r="F4" s="21"/>
    </row>
    <row r="5" spans="1:6" x14ac:dyDescent="0.3">
      <c r="A5" s="22">
        <v>2</v>
      </c>
      <c r="B5" s="22"/>
      <c r="C5" s="23" t="s">
        <v>34</v>
      </c>
      <c r="D5" s="248">
        <v>6</v>
      </c>
      <c r="E5" s="248"/>
      <c r="F5" s="21"/>
    </row>
    <row r="6" spans="1:6" x14ac:dyDescent="0.3">
      <c r="A6" s="22">
        <v>3</v>
      </c>
      <c r="B6" s="22"/>
      <c r="C6" s="23" t="s">
        <v>35</v>
      </c>
      <c r="D6" s="248">
        <v>46</v>
      </c>
      <c r="E6" s="248"/>
      <c r="F6" s="21"/>
    </row>
    <row r="7" spans="1:6" ht="21.6" x14ac:dyDescent="0.3">
      <c r="A7" s="22">
        <v>4</v>
      </c>
      <c r="B7" s="22"/>
      <c r="C7" s="23" t="s">
        <v>36</v>
      </c>
      <c r="D7" s="248">
        <v>4023.5</v>
      </c>
      <c r="E7" s="248"/>
      <c r="F7" s="21"/>
    </row>
    <row r="8" spans="1:6" ht="31.8" x14ac:dyDescent="0.3">
      <c r="A8" s="22">
        <v>5</v>
      </c>
      <c r="B8" s="22"/>
      <c r="C8" s="23" t="s">
        <v>37</v>
      </c>
      <c r="D8" s="248">
        <f>76.8+115.1+119+93.4</f>
        <v>404.29999999999995</v>
      </c>
      <c r="E8" s="248"/>
      <c r="F8" s="21"/>
    </row>
    <row r="9" spans="1:6" ht="42" x14ac:dyDescent="0.3">
      <c r="A9" s="22">
        <v>6</v>
      </c>
      <c r="B9" s="22"/>
      <c r="C9" s="23" t="s">
        <v>38</v>
      </c>
      <c r="D9" s="248">
        <v>473</v>
      </c>
      <c r="E9" s="248"/>
      <c r="F9" s="21"/>
    </row>
    <row r="10" spans="1:6" ht="44.25" customHeight="1" x14ac:dyDescent="0.3">
      <c r="A10" s="22">
        <v>7</v>
      </c>
      <c r="B10" s="22"/>
      <c r="C10" s="24" t="s">
        <v>39</v>
      </c>
      <c r="D10" s="249" t="s">
        <v>40</v>
      </c>
      <c r="E10" s="250"/>
      <c r="F10" s="21"/>
    </row>
    <row r="11" spans="1:6" ht="21.6" x14ac:dyDescent="0.3">
      <c r="A11" s="22">
        <v>8</v>
      </c>
      <c r="B11" s="22"/>
      <c r="C11" s="23" t="s">
        <v>41</v>
      </c>
      <c r="D11" s="237" t="s">
        <v>42</v>
      </c>
      <c r="E11" s="237"/>
      <c r="F11" s="21"/>
    </row>
    <row r="12" spans="1:6" ht="21.6" x14ac:dyDescent="0.3">
      <c r="A12" s="22">
        <v>9</v>
      </c>
      <c r="B12" s="22"/>
      <c r="C12" s="23" t="s">
        <v>43</v>
      </c>
      <c r="D12" s="237" t="s">
        <v>42</v>
      </c>
      <c r="E12" s="237"/>
      <c r="F12" s="21"/>
    </row>
    <row r="13" spans="1:6" ht="45" customHeight="1" x14ac:dyDescent="0.3">
      <c r="A13" s="22">
        <v>10</v>
      </c>
      <c r="B13" s="22"/>
      <c r="C13" s="23" t="s">
        <v>44</v>
      </c>
      <c r="D13" s="237" t="s">
        <v>42</v>
      </c>
      <c r="E13" s="237"/>
      <c r="F13" s="21"/>
    </row>
    <row r="14" spans="1:6" ht="30.75" customHeight="1" x14ac:dyDescent="0.3">
      <c r="A14" s="22">
        <v>11</v>
      </c>
      <c r="B14" s="22"/>
      <c r="C14" s="23" t="s">
        <v>45</v>
      </c>
      <c r="D14" s="233" t="s">
        <v>46</v>
      </c>
      <c r="E14" s="233"/>
      <c r="F14" s="21"/>
    </row>
    <row r="15" spans="1:6" ht="70.5" customHeight="1" x14ac:dyDescent="0.3">
      <c r="A15" s="22">
        <v>12</v>
      </c>
      <c r="B15" s="22"/>
      <c r="C15" s="25" t="s">
        <v>47</v>
      </c>
      <c r="D15" s="234" t="s">
        <v>48</v>
      </c>
      <c r="E15" s="235"/>
      <c r="F15" s="21"/>
    </row>
    <row r="16" spans="1:6" ht="22.5" customHeight="1" x14ac:dyDescent="0.3">
      <c r="A16" s="236" t="s">
        <v>49</v>
      </c>
      <c r="B16" s="236"/>
      <c r="C16" s="236"/>
      <c r="D16" s="236"/>
      <c r="E16" s="236"/>
      <c r="F16" s="21"/>
    </row>
    <row r="17" spans="1:6" ht="62.4" x14ac:dyDescent="0.3">
      <c r="A17" s="22">
        <v>1</v>
      </c>
      <c r="B17" s="22"/>
      <c r="C17" s="23" t="s">
        <v>50</v>
      </c>
      <c r="D17" s="237" t="s">
        <v>51</v>
      </c>
      <c r="E17" s="237"/>
      <c r="F17" s="21"/>
    </row>
    <row r="18" spans="1:6" ht="21.75" customHeight="1" x14ac:dyDescent="0.3">
      <c r="A18" s="238"/>
      <c r="B18" s="238"/>
      <c r="C18" s="238"/>
      <c r="D18" s="238"/>
      <c r="E18" s="238"/>
      <c r="F18" s="21"/>
    </row>
    <row r="19" spans="1:6" ht="25.5" customHeight="1" x14ac:dyDescent="0.3">
      <c r="A19" s="236" t="s">
        <v>52</v>
      </c>
      <c r="B19" s="236"/>
      <c r="C19" s="236"/>
      <c r="D19" s="236"/>
      <c r="E19" s="236"/>
      <c r="F19" s="21"/>
    </row>
    <row r="20" spans="1:6" s="28" customFormat="1" ht="30.6" x14ac:dyDescent="0.3">
      <c r="A20" s="26">
        <v>1</v>
      </c>
      <c r="B20" s="26"/>
      <c r="C20" s="26" t="s">
        <v>53</v>
      </c>
      <c r="D20" s="26" t="s">
        <v>54</v>
      </c>
      <c r="E20" s="26" t="s">
        <v>55</v>
      </c>
      <c r="F20" s="27"/>
    </row>
    <row r="21" spans="1:6" s="28" customFormat="1" ht="20.399999999999999" x14ac:dyDescent="0.3">
      <c r="A21" s="26">
        <v>2</v>
      </c>
      <c r="B21" s="26"/>
      <c r="C21" s="26" t="s">
        <v>56</v>
      </c>
      <c r="D21" s="26" t="s">
        <v>57</v>
      </c>
      <c r="E21" s="26" t="s">
        <v>58</v>
      </c>
      <c r="F21" s="27"/>
    </row>
    <row r="22" spans="1:6" x14ac:dyDescent="0.3">
      <c r="A22" s="29"/>
      <c r="B22" s="29"/>
      <c r="C22" s="21"/>
      <c r="D22" s="21"/>
      <c r="E22" s="21"/>
      <c r="F22" s="21"/>
    </row>
    <row r="23" spans="1:6" x14ac:dyDescent="0.3">
      <c r="A23" s="30"/>
      <c r="B23" s="239" t="s">
        <v>59</v>
      </c>
      <c r="C23" s="239"/>
      <c r="D23" s="239"/>
      <c r="E23" s="239"/>
      <c r="F23" s="239"/>
    </row>
    <row r="24" spans="1:6" x14ac:dyDescent="0.3">
      <c r="A24" s="30"/>
      <c r="B24" s="240" t="s">
        <v>60</v>
      </c>
      <c r="C24" s="238"/>
      <c r="D24" s="238"/>
      <c r="E24" s="238"/>
      <c r="F24" s="238"/>
    </row>
    <row r="25" spans="1:6" ht="32.25" customHeight="1" x14ac:dyDescent="0.3">
      <c r="A25" s="27"/>
      <c r="B25" s="241" t="s">
        <v>61</v>
      </c>
      <c r="C25" s="242"/>
      <c r="D25" s="242"/>
      <c r="E25" s="242"/>
      <c r="F25" s="242"/>
    </row>
    <row r="26" spans="1:6" x14ac:dyDescent="0.3">
      <c r="A26" s="27"/>
      <c r="B26" s="31"/>
      <c r="C26" s="32"/>
      <c r="D26" s="33" t="s">
        <v>62</v>
      </c>
      <c r="E26" s="32"/>
      <c r="F26" s="32"/>
    </row>
    <row r="27" spans="1:6" x14ac:dyDescent="0.3">
      <c r="A27" s="27"/>
      <c r="B27" s="31"/>
      <c r="C27" s="32"/>
      <c r="D27" s="33"/>
      <c r="E27" s="32"/>
      <c r="F27" s="32"/>
    </row>
    <row r="28" spans="1:6" x14ac:dyDescent="0.3">
      <c r="A28" s="27" t="s">
        <v>63</v>
      </c>
      <c r="B28" s="31"/>
      <c r="C28" s="32"/>
      <c r="D28" s="33"/>
      <c r="E28" s="32"/>
      <c r="F28" s="32"/>
    </row>
    <row r="29" spans="1:6" x14ac:dyDescent="0.3">
      <c r="A29" s="27" t="s">
        <v>64</v>
      </c>
      <c r="B29" s="31"/>
      <c r="C29" s="32"/>
      <c r="D29" s="33"/>
      <c r="E29" s="32"/>
      <c r="F29" s="32"/>
    </row>
    <row r="30" spans="1:6" x14ac:dyDescent="0.3">
      <c r="A30" s="27" t="s">
        <v>65</v>
      </c>
      <c r="B30" s="31"/>
      <c r="C30" s="32"/>
      <c r="D30" s="33"/>
      <c r="E30" s="32"/>
      <c r="F30" s="32"/>
    </row>
    <row r="31" spans="1:6" x14ac:dyDescent="0.3">
      <c r="A31" s="27" t="s">
        <v>66</v>
      </c>
      <c r="B31" s="31"/>
      <c r="C31" s="32"/>
      <c r="D31" s="33"/>
      <c r="E31" s="32"/>
      <c r="F31" s="32"/>
    </row>
    <row r="32" spans="1:6" x14ac:dyDescent="0.3">
      <c r="A32" s="27"/>
      <c r="B32" s="31"/>
      <c r="C32" s="32"/>
      <c r="D32" s="33"/>
      <c r="E32" s="32"/>
      <c r="F32" s="32"/>
    </row>
    <row r="33" spans="1:6" ht="27.75" customHeight="1" x14ac:dyDescent="0.3">
      <c r="A33" s="243" t="s">
        <v>67</v>
      </c>
      <c r="B33" s="244"/>
      <c r="C33" s="244"/>
      <c r="D33" s="244"/>
      <c r="E33" s="244"/>
      <c r="F33" s="244"/>
    </row>
    <row r="34" spans="1:6" ht="65.25" customHeight="1" x14ac:dyDescent="0.3">
      <c r="A34" s="34" t="s">
        <v>68</v>
      </c>
      <c r="B34" s="35" t="s">
        <v>69</v>
      </c>
      <c r="C34" s="35" t="s">
        <v>70</v>
      </c>
      <c r="D34" s="34" t="s">
        <v>71</v>
      </c>
      <c r="E34" s="23" t="s">
        <v>72</v>
      </c>
      <c r="F34" s="36" t="s">
        <v>73</v>
      </c>
    </row>
    <row r="35" spans="1:6" ht="29.25" customHeight="1" x14ac:dyDescent="0.3">
      <c r="A35" s="37">
        <v>90850.28</v>
      </c>
      <c r="B35" s="37">
        <f>31746.31+33501.58+33415.66+35131.21+33668.34+33668.34+33668.34+33668.34+33668.34+35423.65+35423.65+35423.65</f>
        <v>408407.41000000003</v>
      </c>
      <c r="C35" s="37">
        <f>28718.03+31273.27+27562.79+32945.03+34824.75+26205+45124.5+28426.08+28538+35119.27+34330.99+31199.36</f>
        <v>384267.07</v>
      </c>
      <c r="D35" s="37">
        <f>B35</f>
        <v>408407.41000000003</v>
      </c>
      <c r="E35" s="38">
        <f>A35+B35-C35</f>
        <v>114990.62000000005</v>
      </c>
      <c r="F35" s="23" t="s">
        <v>74</v>
      </c>
    </row>
    <row r="36" spans="1:6" ht="44.25" customHeight="1" x14ac:dyDescent="0.3">
      <c r="A36" s="37">
        <v>30122.01</v>
      </c>
      <c r="B36" s="37">
        <f>12450.28+12450.28+12450.28+12450.28+12450.28+12450.28+12450.28+12450.28+12450.28+12450.28+12450.28+12450.28</f>
        <v>149403.36000000002</v>
      </c>
      <c r="C36" s="37">
        <f>10654.93+11588.21+10251.07+11792.33+12835.8+9678.48+16668.41+10497.06+10552.68+12460.2+12157.48+11007.86</f>
        <v>140144.51</v>
      </c>
      <c r="D36" s="37">
        <f t="shared" ref="D36:D37" si="0">B36</f>
        <v>149403.36000000002</v>
      </c>
      <c r="E36" s="38">
        <f t="shared" ref="E36:E39" si="1">A36+B36-C36</f>
        <v>39380.860000000015</v>
      </c>
      <c r="F36" s="23" t="s">
        <v>75</v>
      </c>
    </row>
    <row r="37" spans="1:6" ht="28.5" customHeight="1" x14ac:dyDescent="0.3">
      <c r="A37" s="37">
        <v>9394.32</v>
      </c>
      <c r="B37" s="37">
        <f>4806.13*3+9656.05*9</f>
        <v>101322.84</v>
      </c>
      <c r="C37" s="37">
        <f>3956.71+4197+4071.27+8091.39+9459.85+7048.92+11790.31+7499.65+8519.99+9410.38+9128.22+8712.89</f>
        <v>91886.58</v>
      </c>
      <c r="D37" s="37">
        <f t="shared" si="0"/>
        <v>101322.84</v>
      </c>
      <c r="E37" s="38">
        <f t="shared" si="1"/>
        <v>18830.580000000002</v>
      </c>
      <c r="F37" s="23" t="s">
        <v>76</v>
      </c>
    </row>
    <row r="38" spans="1:6" ht="22.5" customHeight="1" x14ac:dyDescent="0.3">
      <c r="A38" s="37">
        <v>30006.639999999999</v>
      </c>
      <c r="B38" s="37">
        <f>7526.87+7526.87+7526.87+7540.32+7540.32+7540.32+7540.32+7540.32+7540.32+7540.32+7540.32+7540.32</f>
        <v>90443.49000000002</v>
      </c>
      <c r="C38" s="37">
        <f>6688.75+7277.25+10019.73+5307.58+7998.11+5952.06+10222.15+6436.98+6385.11+7561.79+7426.37+6668.19</f>
        <v>87944.069999999992</v>
      </c>
      <c r="D38" s="37"/>
      <c r="E38" s="38">
        <f t="shared" si="1"/>
        <v>32506.060000000027</v>
      </c>
      <c r="F38" s="23" t="s">
        <v>77</v>
      </c>
    </row>
    <row r="39" spans="1:6" ht="27" customHeight="1" x14ac:dyDescent="0.3">
      <c r="A39" s="37">
        <v>1344.62</v>
      </c>
      <c r="B39" s="37">
        <v>0</v>
      </c>
      <c r="C39" s="37">
        <v>0</v>
      </c>
      <c r="D39" s="37"/>
      <c r="E39" s="38">
        <f t="shared" si="1"/>
        <v>1344.62</v>
      </c>
      <c r="F39" s="23" t="s">
        <v>78</v>
      </c>
    </row>
    <row r="40" spans="1:6" ht="26.25" customHeight="1" x14ac:dyDescent="0.3">
      <c r="A40" s="39">
        <f>SUM(A35:A39)</f>
        <v>161717.87</v>
      </c>
      <c r="B40" s="39">
        <f t="shared" ref="B40:E40" si="2">SUM(B35:B39)</f>
        <v>749577.1</v>
      </c>
      <c r="C40" s="39">
        <f t="shared" si="2"/>
        <v>704242.23</v>
      </c>
      <c r="D40" s="39">
        <f t="shared" si="2"/>
        <v>659133.61</v>
      </c>
      <c r="E40" s="39">
        <f t="shared" si="2"/>
        <v>207052.74000000008</v>
      </c>
      <c r="F40" s="40" t="s">
        <v>79</v>
      </c>
    </row>
    <row r="41" spans="1:6" x14ac:dyDescent="0.3">
      <c r="A41" s="41"/>
      <c r="B41" s="41"/>
      <c r="C41" s="42"/>
      <c r="D41" s="41"/>
      <c r="E41" s="42"/>
      <c r="F41" s="41"/>
    </row>
    <row r="42" spans="1:6" x14ac:dyDescent="0.3">
      <c r="A42" s="245" t="s">
        <v>80</v>
      </c>
      <c r="B42" s="246"/>
      <c r="C42" s="246"/>
      <c r="D42" s="246"/>
      <c r="E42" s="246"/>
      <c r="F42" s="27"/>
    </row>
    <row r="43" spans="1:6" ht="57" customHeight="1" x14ac:dyDescent="0.3">
      <c r="A43" s="34" t="s">
        <v>68</v>
      </c>
      <c r="B43" s="35" t="s">
        <v>69</v>
      </c>
      <c r="C43" s="35" t="s">
        <v>70</v>
      </c>
      <c r="D43" s="34" t="s">
        <v>71</v>
      </c>
      <c r="E43" s="23" t="s">
        <v>72</v>
      </c>
      <c r="F43" s="35" t="s">
        <v>81</v>
      </c>
    </row>
    <row r="44" spans="1:6" ht="19.5" customHeight="1" x14ac:dyDescent="0.3">
      <c r="A44" s="38">
        <v>9417.34</v>
      </c>
      <c r="B44" s="38">
        <f>8697.45+7090.81+8237.88+8594.1+8373.03+8919.69+6320.82+10434.84+8253.06+8835+9488.28+10376.94</f>
        <v>103621.9</v>
      </c>
      <c r="C44" s="38">
        <f>8020.93+8003.55+7047.32+8438.84+9098.7+7004.48+8034.88+8240.55+5006.6+8846.3+9351.92+8143.87</f>
        <v>95237.939999999988</v>
      </c>
      <c r="D44" s="38">
        <f>C44</f>
        <v>95237.939999999988</v>
      </c>
      <c r="E44" s="38">
        <f>A44+B44-C44</f>
        <v>17801.300000000003</v>
      </c>
      <c r="F44" s="23" t="s">
        <v>82</v>
      </c>
    </row>
    <row r="45" spans="1:6" ht="13.5" customHeight="1" x14ac:dyDescent="0.3">
      <c r="A45" s="38">
        <v>51182.6</v>
      </c>
      <c r="B45" s="38">
        <f>18507.06+15241.61+18636.48+19154.16+16824.6+17989.38+13071.42+17464.2+13837.02+12827.09+16013.39+20066.76</f>
        <v>199633.16999999998</v>
      </c>
      <c r="C45" s="38">
        <f>17247.9+17119.21+14945.32+18612.83+16956.83+14285.06+16379.86+14411.71+12827.09+16013.39+20066.76+17805.8</f>
        <v>196671.76</v>
      </c>
      <c r="D45" s="38">
        <f t="shared" ref="D45:D47" si="3">C45</f>
        <v>196671.76</v>
      </c>
      <c r="E45" s="38">
        <f>A45+B45-C45</f>
        <v>54144.00999999998</v>
      </c>
      <c r="F45" s="23" t="s">
        <v>83</v>
      </c>
    </row>
    <row r="46" spans="1:6" ht="17.25" customHeight="1" x14ac:dyDescent="0.3">
      <c r="A46" s="38">
        <v>205531.36</v>
      </c>
      <c r="B46" s="38">
        <f>150074.85+166692.15+125769.02+107565.22+0+122766.68+122111.34+158612.8</f>
        <v>953592.05999999982</v>
      </c>
      <c r="C46" s="38">
        <f>123817.5+145804.17+10251.07+103630.73+29555.91+7797.45+37629.64+8687.92+2929.38+101998.96+101449.7+127656.39</f>
        <v>801208.82</v>
      </c>
      <c r="D46" s="38">
        <f>C46</f>
        <v>801208.82</v>
      </c>
      <c r="E46" s="38">
        <f t="shared" ref="E46:E47" si="4">A46+B46-C46</f>
        <v>357914.6</v>
      </c>
      <c r="F46" s="23" t="s">
        <v>84</v>
      </c>
    </row>
    <row r="47" spans="1:6" ht="58.5" customHeight="1" x14ac:dyDescent="0.3">
      <c r="A47" s="38">
        <v>6050.2</v>
      </c>
      <c r="B47" s="38">
        <f>3054.78+3054.78</f>
        <v>6109.56</v>
      </c>
      <c r="C47" s="38">
        <f>2611.15+2807.57+445.58+399.5+432.16+130.6+700.25+150.82+54.85+48.05+116.75+4.61</f>
        <v>7901.89</v>
      </c>
      <c r="D47" s="38">
        <f t="shared" si="3"/>
        <v>7901.89</v>
      </c>
      <c r="E47" s="38">
        <f t="shared" si="4"/>
        <v>4257.87</v>
      </c>
      <c r="F47" s="23" t="s">
        <v>85</v>
      </c>
    </row>
    <row r="48" spans="1:6" x14ac:dyDescent="0.3">
      <c r="A48" s="39">
        <f>A44+A45+A46+A47</f>
        <v>272181.5</v>
      </c>
      <c r="B48" s="39">
        <f>B44+B45+B46+B47</f>
        <v>1262956.69</v>
      </c>
      <c r="C48" s="39">
        <f>C44+C45+C46+C47</f>
        <v>1101020.4099999999</v>
      </c>
      <c r="D48" s="39">
        <f t="shared" ref="D48:E48" si="5">D44+D45+D46+D47</f>
        <v>1101020.4099999999</v>
      </c>
      <c r="E48" s="39">
        <f t="shared" si="5"/>
        <v>434117.77999999997</v>
      </c>
      <c r="F48" s="40" t="s">
        <v>13</v>
      </c>
    </row>
    <row r="49" spans="1:6" x14ac:dyDescent="0.3">
      <c r="A49" s="29"/>
      <c r="B49" s="29"/>
      <c r="C49" s="21"/>
      <c r="D49" s="21"/>
      <c r="E49" s="21"/>
      <c r="F49" s="21"/>
    </row>
    <row r="50" spans="1:6" x14ac:dyDescent="0.3">
      <c r="A50" s="29"/>
      <c r="B50" s="29"/>
      <c r="C50" s="21"/>
      <c r="D50" s="21"/>
      <c r="E50" s="21"/>
      <c r="F50" s="21"/>
    </row>
    <row r="51" spans="1:6" s="28" customFormat="1" ht="51.75" customHeight="1" x14ac:dyDescent="0.3">
      <c r="A51" s="231" t="s">
        <v>86</v>
      </c>
      <c r="B51" s="232"/>
      <c r="C51" s="232"/>
      <c r="D51" s="232"/>
      <c r="E51" s="232"/>
      <c r="F51" s="232"/>
    </row>
    <row r="52" spans="1:6" s="28" customFormat="1" ht="48.75" customHeight="1" x14ac:dyDescent="0.3">
      <c r="A52" s="43" t="s">
        <v>87</v>
      </c>
      <c r="B52" s="43" t="s">
        <v>88</v>
      </c>
      <c r="C52" s="43" t="s">
        <v>89</v>
      </c>
      <c r="D52" s="35" t="s">
        <v>90</v>
      </c>
      <c r="E52" s="27"/>
      <c r="F52" s="27"/>
    </row>
    <row r="53" spans="1:6" s="48" customFormat="1" ht="39.75" customHeight="1" x14ac:dyDescent="0.3">
      <c r="A53" s="44">
        <v>1</v>
      </c>
      <c r="B53" s="45"/>
      <c r="C53" s="45" t="s">
        <v>91</v>
      </c>
      <c r="D53" s="46"/>
      <c r="E53" s="47"/>
      <c r="F53" s="47"/>
    </row>
    <row r="54" spans="1:6" s="28" customFormat="1" ht="87" customHeight="1" x14ac:dyDescent="0.3">
      <c r="A54" s="49" t="s">
        <v>92</v>
      </c>
      <c r="B54" s="50">
        <v>41730</v>
      </c>
      <c r="C54" s="43" t="s">
        <v>93</v>
      </c>
      <c r="D54" s="51">
        <v>241543.87</v>
      </c>
      <c r="E54" s="27"/>
      <c r="F54" s="27"/>
    </row>
    <row r="55" spans="1:6" x14ac:dyDescent="0.3">
      <c r="A55" s="29"/>
      <c r="B55" s="29"/>
      <c r="C55" s="21"/>
      <c r="D55" s="21"/>
      <c r="E55" s="21"/>
      <c r="F55" s="21"/>
    </row>
    <row r="56" spans="1:6" x14ac:dyDescent="0.3">
      <c r="A56" s="29"/>
      <c r="B56" s="29"/>
      <c r="C56" s="21"/>
      <c r="D56" s="21"/>
      <c r="E56" s="21"/>
      <c r="F56" s="21"/>
    </row>
    <row r="57" spans="1:6" x14ac:dyDescent="0.3">
      <c r="A57" s="29"/>
      <c r="B57" s="29"/>
      <c r="C57" s="21"/>
      <c r="D57" s="21"/>
      <c r="E57" s="21"/>
      <c r="F57" s="21"/>
    </row>
    <row r="58" spans="1:6" x14ac:dyDescent="0.3">
      <c r="A58" s="29"/>
      <c r="B58" s="29"/>
      <c r="C58" s="21"/>
      <c r="D58" s="21"/>
      <c r="E58" s="21"/>
      <c r="F58" s="21"/>
    </row>
  </sheetData>
  <mergeCells count="24">
    <mergeCell ref="D13:E13"/>
    <mergeCell ref="A1:E1"/>
    <mergeCell ref="A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A51:F51"/>
    <mergeCell ref="D14:E14"/>
    <mergeCell ref="D15:E15"/>
    <mergeCell ref="A16:E16"/>
    <mergeCell ref="D17:E17"/>
    <mergeCell ref="A18:E18"/>
    <mergeCell ref="A19:E19"/>
    <mergeCell ref="B23:F23"/>
    <mergeCell ref="B24:F24"/>
    <mergeCell ref="B25:F25"/>
    <mergeCell ref="A33:F33"/>
    <mergeCell ref="A42:E42"/>
  </mergeCells>
  <pageMargins left="0.31496062992125984" right="0.11811023622047245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58"/>
  <sheetViews>
    <sheetView topLeftCell="A34" workbookViewId="0">
      <selection activeCell="D48" sqref="D48"/>
    </sheetView>
  </sheetViews>
  <sheetFormatPr defaultColWidth="9.109375" defaultRowHeight="13.8" x14ac:dyDescent="0.3"/>
  <cols>
    <col min="1" max="1" width="13.44140625" style="52" customWidth="1"/>
    <col min="2" max="2" width="14" style="52" customWidth="1"/>
    <col min="3" max="3" width="12.33203125" style="19" customWidth="1"/>
    <col min="4" max="4" width="16.88671875" style="19" customWidth="1"/>
    <col min="5" max="5" width="12.33203125" style="19" customWidth="1"/>
    <col min="6" max="6" width="21.88671875" style="19" customWidth="1"/>
    <col min="7" max="16384" width="9.109375" style="19"/>
  </cols>
  <sheetData>
    <row r="1" spans="1:6" ht="15.6" x14ac:dyDescent="0.3">
      <c r="A1" s="247" t="s">
        <v>31</v>
      </c>
      <c r="B1" s="247"/>
      <c r="C1" s="247"/>
      <c r="D1" s="247"/>
      <c r="E1" s="247"/>
    </row>
    <row r="2" spans="1:6" x14ac:dyDescent="0.3">
      <c r="A2" s="20"/>
      <c r="B2" s="20"/>
      <c r="C2" s="20"/>
      <c r="D2" s="20"/>
      <c r="E2" s="20"/>
    </row>
    <row r="3" spans="1:6" ht="24" customHeight="1" x14ac:dyDescent="0.3">
      <c r="A3" s="236" t="s">
        <v>32</v>
      </c>
      <c r="B3" s="236"/>
      <c r="C3" s="236"/>
      <c r="D3" s="236"/>
      <c r="E3" s="236"/>
      <c r="F3" s="21"/>
    </row>
    <row r="4" spans="1:6" x14ac:dyDescent="0.3">
      <c r="A4" s="22">
        <v>1</v>
      </c>
      <c r="B4" s="22"/>
      <c r="C4" s="23" t="s">
        <v>33</v>
      </c>
      <c r="D4" s="248">
        <v>2000</v>
      </c>
      <c r="E4" s="248"/>
      <c r="F4" s="21"/>
    </row>
    <row r="5" spans="1:6" x14ac:dyDescent="0.3">
      <c r="A5" s="22">
        <v>2</v>
      </c>
      <c r="B5" s="22"/>
      <c r="C5" s="23" t="s">
        <v>34</v>
      </c>
      <c r="D5" s="248">
        <v>6</v>
      </c>
      <c r="E5" s="248"/>
      <c r="F5" s="21"/>
    </row>
    <row r="6" spans="1:6" x14ac:dyDescent="0.3">
      <c r="A6" s="22">
        <v>3</v>
      </c>
      <c r="B6" s="22"/>
      <c r="C6" s="23" t="s">
        <v>35</v>
      </c>
      <c r="D6" s="248">
        <v>46</v>
      </c>
      <c r="E6" s="248"/>
      <c r="F6" s="21"/>
    </row>
    <row r="7" spans="1:6" ht="21.6" x14ac:dyDescent="0.3">
      <c r="A7" s="22">
        <v>4</v>
      </c>
      <c r="B7" s="22"/>
      <c r="C7" s="23" t="s">
        <v>36</v>
      </c>
      <c r="D7" s="248">
        <v>4023.5</v>
      </c>
      <c r="E7" s="248"/>
      <c r="F7" s="21"/>
    </row>
    <row r="8" spans="1:6" ht="31.8" x14ac:dyDescent="0.3">
      <c r="A8" s="22">
        <v>5</v>
      </c>
      <c r="B8" s="22"/>
      <c r="C8" s="23" t="s">
        <v>37</v>
      </c>
      <c r="D8" s="248">
        <f>76.8+115.1+119+93.4</f>
        <v>404.29999999999995</v>
      </c>
      <c r="E8" s="248"/>
      <c r="F8" s="21"/>
    </row>
    <row r="9" spans="1:6" ht="42" x14ac:dyDescent="0.3">
      <c r="A9" s="22">
        <v>6</v>
      </c>
      <c r="B9" s="22"/>
      <c r="C9" s="23" t="s">
        <v>38</v>
      </c>
      <c r="D9" s="248">
        <v>473</v>
      </c>
      <c r="E9" s="248"/>
      <c r="F9" s="21"/>
    </row>
    <row r="10" spans="1:6" ht="44.25" customHeight="1" x14ac:dyDescent="0.3">
      <c r="A10" s="22">
        <v>7</v>
      </c>
      <c r="B10" s="22"/>
      <c r="C10" s="24" t="s">
        <v>39</v>
      </c>
      <c r="D10" s="249" t="s">
        <v>40</v>
      </c>
      <c r="E10" s="250"/>
      <c r="F10" s="21"/>
    </row>
    <row r="11" spans="1:6" ht="21.6" x14ac:dyDescent="0.3">
      <c r="A11" s="22">
        <v>8</v>
      </c>
      <c r="B11" s="22"/>
      <c r="C11" s="23" t="s">
        <v>41</v>
      </c>
      <c r="D11" s="237" t="s">
        <v>42</v>
      </c>
      <c r="E11" s="237"/>
      <c r="F11" s="21"/>
    </row>
    <row r="12" spans="1:6" ht="21.6" x14ac:dyDescent="0.3">
      <c r="A12" s="22">
        <v>9</v>
      </c>
      <c r="B12" s="22"/>
      <c r="C12" s="23" t="s">
        <v>43</v>
      </c>
      <c r="D12" s="237" t="s">
        <v>42</v>
      </c>
      <c r="E12" s="237"/>
      <c r="F12" s="21"/>
    </row>
    <row r="13" spans="1:6" ht="45" customHeight="1" x14ac:dyDescent="0.3">
      <c r="A13" s="22">
        <v>10</v>
      </c>
      <c r="B13" s="22"/>
      <c r="C13" s="23" t="s">
        <v>44</v>
      </c>
      <c r="D13" s="237" t="s">
        <v>42</v>
      </c>
      <c r="E13" s="237"/>
      <c r="F13" s="21"/>
    </row>
    <row r="14" spans="1:6" ht="30.75" customHeight="1" x14ac:dyDescent="0.3">
      <c r="A14" s="22">
        <v>11</v>
      </c>
      <c r="B14" s="22"/>
      <c r="C14" s="23" t="s">
        <v>45</v>
      </c>
      <c r="D14" s="233" t="s">
        <v>46</v>
      </c>
      <c r="E14" s="233"/>
      <c r="F14" s="21"/>
    </row>
    <row r="15" spans="1:6" ht="70.5" customHeight="1" x14ac:dyDescent="0.3">
      <c r="A15" s="22">
        <v>12</v>
      </c>
      <c r="B15" s="22"/>
      <c r="C15" s="25" t="s">
        <v>47</v>
      </c>
      <c r="D15" s="234" t="s">
        <v>48</v>
      </c>
      <c r="E15" s="235"/>
      <c r="F15" s="21"/>
    </row>
    <row r="16" spans="1:6" ht="22.5" customHeight="1" x14ac:dyDescent="0.3">
      <c r="A16" s="236" t="s">
        <v>49</v>
      </c>
      <c r="B16" s="236"/>
      <c r="C16" s="236"/>
      <c r="D16" s="236"/>
      <c r="E16" s="236"/>
      <c r="F16" s="21"/>
    </row>
    <row r="17" spans="1:6" ht="62.4" x14ac:dyDescent="0.3">
      <c r="A17" s="22">
        <v>1</v>
      </c>
      <c r="B17" s="22"/>
      <c r="C17" s="23" t="s">
        <v>50</v>
      </c>
      <c r="D17" s="237" t="s">
        <v>51</v>
      </c>
      <c r="E17" s="237"/>
      <c r="F17" s="21"/>
    </row>
    <row r="18" spans="1:6" ht="21.75" customHeight="1" x14ac:dyDescent="0.3">
      <c r="A18" s="238"/>
      <c r="B18" s="238"/>
      <c r="C18" s="238"/>
      <c r="D18" s="238"/>
      <c r="E18" s="238"/>
      <c r="F18" s="21"/>
    </row>
    <row r="19" spans="1:6" ht="25.5" customHeight="1" x14ac:dyDescent="0.3">
      <c r="A19" s="236" t="s">
        <v>94</v>
      </c>
      <c r="B19" s="236"/>
      <c r="C19" s="236"/>
      <c r="D19" s="236"/>
      <c r="E19" s="236"/>
      <c r="F19" s="21"/>
    </row>
    <row r="20" spans="1:6" s="55" customFormat="1" ht="24" x14ac:dyDescent="0.3">
      <c r="A20" s="53">
        <v>1</v>
      </c>
      <c r="B20" s="64"/>
      <c r="C20" s="62" t="s">
        <v>100</v>
      </c>
      <c r="D20" s="62" t="s">
        <v>101</v>
      </c>
      <c r="E20" s="53"/>
      <c r="F20" s="54"/>
    </row>
    <row r="21" spans="1:6" s="55" customFormat="1" ht="14.4" x14ac:dyDescent="0.3">
      <c r="A21" s="53">
        <v>2</v>
      </c>
      <c r="B21" s="64"/>
      <c r="C21" s="63" t="s">
        <v>102</v>
      </c>
      <c r="D21" s="63" t="s">
        <v>103</v>
      </c>
      <c r="E21" s="53"/>
      <c r="F21" s="54"/>
    </row>
    <row r="22" spans="1:6" x14ac:dyDescent="0.3">
      <c r="A22" s="29"/>
      <c r="B22" s="29"/>
      <c r="C22" s="21"/>
      <c r="D22" s="21"/>
      <c r="E22" s="21"/>
      <c r="F22" s="21"/>
    </row>
    <row r="23" spans="1:6" x14ac:dyDescent="0.3">
      <c r="A23" s="30"/>
      <c r="B23" s="239" t="s">
        <v>59</v>
      </c>
      <c r="C23" s="239"/>
      <c r="D23" s="239"/>
      <c r="E23" s="239"/>
      <c r="F23" s="239"/>
    </row>
    <row r="24" spans="1:6" x14ac:dyDescent="0.3">
      <c r="A24" s="30"/>
      <c r="B24" s="240" t="s">
        <v>60</v>
      </c>
      <c r="C24" s="238"/>
      <c r="D24" s="238"/>
      <c r="E24" s="238"/>
      <c r="F24" s="238"/>
    </row>
    <row r="25" spans="1:6" ht="32.25" customHeight="1" x14ac:dyDescent="0.3">
      <c r="A25" s="27"/>
      <c r="B25" s="241" t="s">
        <v>95</v>
      </c>
      <c r="C25" s="242"/>
      <c r="D25" s="242"/>
      <c r="E25" s="242"/>
      <c r="F25" s="242"/>
    </row>
    <row r="26" spans="1:6" x14ac:dyDescent="0.3">
      <c r="A26" s="27"/>
      <c r="B26" s="31"/>
      <c r="C26" s="32"/>
      <c r="D26" s="33" t="s">
        <v>62</v>
      </c>
      <c r="E26" s="32"/>
      <c r="F26" s="32"/>
    </row>
    <row r="27" spans="1:6" x14ac:dyDescent="0.3">
      <c r="A27" s="27"/>
      <c r="B27" s="31"/>
      <c r="C27" s="32"/>
      <c r="D27" s="33"/>
      <c r="E27" s="32"/>
      <c r="F27" s="32"/>
    </row>
    <row r="28" spans="1:6" x14ac:dyDescent="0.3">
      <c r="A28" s="27" t="s">
        <v>63</v>
      </c>
      <c r="B28" s="31"/>
      <c r="C28" s="32"/>
      <c r="D28" s="33"/>
      <c r="E28" s="32"/>
      <c r="F28" s="32"/>
    </row>
    <row r="29" spans="1:6" x14ac:dyDescent="0.3">
      <c r="A29" s="27" t="s">
        <v>64</v>
      </c>
      <c r="B29" s="31"/>
      <c r="C29" s="32"/>
      <c r="D29" s="33"/>
      <c r="E29" s="32"/>
      <c r="F29" s="32"/>
    </row>
    <row r="30" spans="1:6" x14ac:dyDescent="0.3">
      <c r="A30" s="27" t="s">
        <v>65</v>
      </c>
      <c r="B30" s="31"/>
      <c r="C30" s="32"/>
      <c r="D30" s="33"/>
      <c r="E30" s="32"/>
      <c r="F30" s="32"/>
    </row>
    <row r="31" spans="1:6" x14ac:dyDescent="0.3">
      <c r="A31" s="27" t="s">
        <v>66</v>
      </c>
      <c r="B31" s="31"/>
      <c r="C31" s="32"/>
      <c r="D31" s="33"/>
      <c r="E31" s="32"/>
      <c r="F31" s="32"/>
    </row>
    <row r="32" spans="1:6" x14ac:dyDescent="0.3">
      <c r="A32" s="27"/>
      <c r="B32" s="31"/>
      <c r="C32" s="32"/>
      <c r="D32" s="33"/>
      <c r="E32" s="32"/>
      <c r="F32" s="32"/>
    </row>
    <row r="33" spans="1:6" ht="27.75" customHeight="1" x14ac:dyDescent="0.3">
      <c r="A33" s="243" t="s">
        <v>67</v>
      </c>
      <c r="B33" s="244"/>
      <c r="C33" s="244"/>
      <c r="D33" s="244"/>
      <c r="E33" s="244"/>
      <c r="F33" s="244"/>
    </row>
    <row r="34" spans="1:6" s="59" customFormat="1" ht="65.25" customHeight="1" x14ac:dyDescent="0.3">
      <c r="A34" s="34" t="s">
        <v>96</v>
      </c>
      <c r="B34" s="36" t="s">
        <v>97</v>
      </c>
      <c r="C34" s="36" t="s">
        <v>98</v>
      </c>
      <c r="D34" s="34" t="s">
        <v>71</v>
      </c>
      <c r="E34" s="25" t="s">
        <v>99</v>
      </c>
      <c r="F34" s="36" t="s">
        <v>73</v>
      </c>
    </row>
    <row r="35" spans="1:6" ht="29.25" customHeight="1" x14ac:dyDescent="0.3">
      <c r="A35" s="38">
        <v>114990.62000000005</v>
      </c>
      <c r="B35" s="37">
        <v>403604.95</v>
      </c>
      <c r="C35" s="37">
        <v>409239.28</v>
      </c>
      <c r="D35" s="37">
        <f>B35</f>
        <v>403604.95</v>
      </c>
      <c r="E35" s="38">
        <f t="shared" ref="E35:E39" si="0">A35+B35-C35</f>
        <v>109356.29000000004</v>
      </c>
      <c r="F35" s="23" t="s">
        <v>74</v>
      </c>
    </row>
    <row r="36" spans="1:6" ht="44.25" customHeight="1" x14ac:dyDescent="0.3">
      <c r="A36" s="38">
        <v>39380.860000000015</v>
      </c>
      <c r="B36" s="37">
        <v>155426.1</v>
      </c>
      <c r="C36" s="37">
        <v>158568.99</v>
      </c>
      <c r="D36" s="37">
        <f t="shared" ref="D36:D37" si="1">B36</f>
        <v>155426.1</v>
      </c>
      <c r="E36" s="38">
        <f t="shared" si="0"/>
        <v>36237.97000000003</v>
      </c>
      <c r="F36" s="23" t="s">
        <v>75</v>
      </c>
    </row>
    <row r="37" spans="1:6" ht="28.5" customHeight="1" x14ac:dyDescent="0.3">
      <c r="A37" s="38">
        <v>18830.580000000002</v>
      </c>
      <c r="B37" s="37">
        <v>115836.6</v>
      </c>
      <c r="C37" s="37">
        <v>112352.19</v>
      </c>
      <c r="D37" s="37">
        <f t="shared" si="1"/>
        <v>115836.6</v>
      </c>
      <c r="E37" s="38">
        <f t="shared" si="0"/>
        <v>22314.989999999991</v>
      </c>
      <c r="F37" s="23" t="s">
        <v>76</v>
      </c>
    </row>
    <row r="38" spans="1:6" ht="22.5" customHeight="1" x14ac:dyDescent="0.3">
      <c r="A38" s="38">
        <v>32506.060000000027</v>
      </c>
      <c r="B38" s="37">
        <v>90384.82</v>
      </c>
      <c r="C38" s="37">
        <v>92395.199999999997</v>
      </c>
      <c r="D38" s="70"/>
      <c r="E38" s="38">
        <f t="shared" si="0"/>
        <v>30495.680000000037</v>
      </c>
      <c r="F38" s="23" t="s">
        <v>77</v>
      </c>
    </row>
    <row r="39" spans="1:6" ht="27" customHeight="1" x14ac:dyDescent="0.3">
      <c r="A39" s="38">
        <v>1344.62</v>
      </c>
      <c r="B39" s="37">
        <v>0</v>
      </c>
      <c r="C39" s="37">
        <v>0</v>
      </c>
      <c r="D39" s="70"/>
      <c r="E39" s="38">
        <f t="shared" si="0"/>
        <v>1344.62</v>
      </c>
      <c r="F39" s="23" t="s">
        <v>78</v>
      </c>
    </row>
    <row r="40" spans="1:6" ht="26.25" customHeight="1" x14ac:dyDescent="0.3">
      <c r="A40" s="39">
        <f>SUM(A35:A39)</f>
        <v>207052.74000000008</v>
      </c>
      <c r="B40" s="39">
        <f t="shared" ref="B40:E40" si="2">SUM(B35:B39)</f>
        <v>765252.47</v>
      </c>
      <c r="C40" s="39">
        <f t="shared" si="2"/>
        <v>772555.65999999992</v>
      </c>
      <c r="D40" s="39">
        <f t="shared" si="2"/>
        <v>674867.65</v>
      </c>
      <c r="E40" s="39">
        <f t="shared" si="2"/>
        <v>199749.5500000001</v>
      </c>
      <c r="F40" s="40" t="s">
        <v>79</v>
      </c>
    </row>
    <row r="41" spans="1:6" x14ac:dyDescent="0.3">
      <c r="A41" s="41"/>
      <c r="B41" s="41"/>
      <c r="C41" s="42"/>
      <c r="D41" s="41"/>
      <c r="E41" s="42"/>
      <c r="F41" s="41"/>
    </row>
    <row r="42" spans="1:6" x14ac:dyDescent="0.3">
      <c r="A42" s="245" t="s">
        <v>80</v>
      </c>
      <c r="B42" s="246"/>
      <c r="C42" s="246"/>
      <c r="D42" s="246"/>
      <c r="E42" s="246"/>
      <c r="F42" s="27"/>
    </row>
    <row r="43" spans="1:6" ht="57" customHeight="1" x14ac:dyDescent="0.3">
      <c r="A43" s="34" t="s">
        <v>96</v>
      </c>
      <c r="B43" s="36" t="s">
        <v>97</v>
      </c>
      <c r="C43" s="36" t="s">
        <v>98</v>
      </c>
      <c r="D43" s="34" t="s">
        <v>71</v>
      </c>
      <c r="E43" s="25" t="s">
        <v>99</v>
      </c>
      <c r="F43" s="36" t="s">
        <v>81</v>
      </c>
    </row>
    <row r="44" spans="1:6" ht="19.5" customHeight="1" x14ac:dyDescent="0.3">
      <c r="A44" s="38">
        <v>17801.300000000003</v>
      </c>
      <c r="B44" s="38">
        <v>115404.52</v>
      </c>
      <c r="C44" s="38">
        <v>121300.29</v>
      </c>
      <c r="D44" s="38">
        <f>C44</f>
        <v>121300.29</v>
      </c>
      <c r="E44" s="38">
        <f t="shared" ref="E44:E47" si="3">A44+B44-C44</f>
        <v>11905.530000000013</v>
      </c>
      <c r="F44" s="23" t="s">
        <v>82</v>
      </c>
    </row>
    <row r="45" spans="1:6" ht="13.5" customHeight="1" x14ac:dyDescent="0.3">
      <c r="A45" s="38">
        <v>54144.00999999998</v>
      </c>
      <c r="B45" s="38">
        <v>196956.07</v>
      </c>
      <c r="C45" s="38">
        <v>202122.86</v>
      </c>
      <c r="D45" s="38">
        <f t="shared" ref="D45:D47" si="4">C45</f>
        <v>202122.86</v>
      </c>
      <c r="E45" s="38">
        <f t="shared" si="3"/>
        <v>48977.22</v>
      </c>
      <c r="F45" s="23" t="s">
        <v>83</v>
      </c>
    </row>
    <row r="46" spans="1:6" ht="17.25" customHeight="1" x14ac:dyDescent="0.3">
      <c r="A46" s="38">
        <v>357914.6</v>
      </c>
      <c r="B46" s="38">
        <v>923248.18</v>
      </c>
      <c r="C46" s="38">
        <v>844919.6</v>
      </c>
      <c r="D46" s="38">
        <f>C46</f>
        <v>844919.6</v>
      </c>
      <c r="E46" s="38">
        <f t="shared" si="3"/>
        <v>436243.18000000005</v>
      </c>
      <c r="F46" s="23" t="s">
        <v>84</v>
      </c>
    </row>
    <row r="47" spans="1:6" ht="58.5" customHeight="1" x14ac:dyDescent="0.3">
      <c r="A47" s="38">
        <v>4257.87</v>
      </c>
      <c r="B47" s="38">
        <v>0</v>
      </c>
      <c r="C47" s="38">
        <v>508.26</v>
      </c>
      <c r="D47" s="38">
        <f t="shared" si="4"/>
        <v>508.26</v>
      </c>
      <c r="E47" s="38">
        <f t="shared" si="3"/>
        <v>3749.6099999999997</v>
      </c>
      <c r="F47" s="23" t="s">
        <v>85</v>
      </c>
    </row>
    <row r="48" spans="1:6" x14ac:dyDescent="0.3">
      <c r="A48" s="39">
        <f>A44+A45+A46+A47</f>
        <v>434117.77999999997</v>
      </c>
      <c r="B48" s="39">
        <f>B44+B45+B46+B47</f>
        <v>1235608.77</v>
      </c>
      <c r="C48" s="39">
        <f>C44+C45+C46+C47</f>
        <v>1168851.01</v>
      </c>
      <c r="D48" s="39">
        <f t="shared" ref="D48:E48" si="5">D44+D45+D46+D47</f>
        <v>1168851.01</v>
      </c>
      <c r="E48" s="39">
        <f t="shared" si="5"/>
        <v>500875.54000000004</v>
      </c>
      <c r="F48" s="40" t="s">
        <v>13</v>
      </c>
    </row>
    <row r="49" spans="1:6" x14ac:dyDescent="0.3">
      <c r="A49" s="29"/>
      <c r="B49" s="29"/>
      <c r="C49" s="21"/>
      <c r="D49" s="21"/>
      <c r="E49" s="21"/>
      <c r="F49" s="21"/>
    </row>
    <row r="50" spans="1:6" x14ac:dyDescent="0.3">
      <c r="A50" s="29"/>
      <c r="B50" s="29"/>
      <c r="C50" s="21"/>
      <c r="D50" s="21"/>
      <c r="E50" s="21"/>
      <c r="F50" s="21"/>
    </row>
    <row r="51" spans="1:6" s="28" customFormat="1" ht="51.75" customHeight="1" x14ac:dyDescent="0.3">
      <c r="A51" s="231" t="s">
        <v>86</v>
      </c>
      <c r="B51" s="232"/>
      <c r="C51" s="232"/>
      <c r="D51" s="232"/>
      <c r="E51" s="232"/>
      <c r="F51" s="232"/>
    </row>
    <row r="52" spans="1:6" s="58" customFormat="1" ht="48.75" customHeight="1" x14ac:dyDescent="0.3">
      <c r="A52" s="43" t="s">
        <v>87</v>
      </c>
      <c r="B52" s="43" t="s">
        <v>88</v>
      </c>
      <c r="C52" s="43" t="s">
        <v>89</v>
      </c>
      <c r="D52" s="36" t="s">
        <v>90</v>
      </c>
      <c r="E52" s="57"/>
      <c r="F52" s="57"/>
    </row>
    <row r="53" spans="1:6" s="48" customFormat="1" ht="39.75" customHeight="1" x14ac:dyDescent="0.3">
      <c r="A53" s="44">
        <v>1</v>
      </c>
      <c r="B53" s="45"/>
      <c r="C53" s="45" t="s">
        <v>91</v>
      </c>
      <c r="D53" s="69">
        <f>D54+D55</f>
        <v>202038.64</v>
      </c>
      <c r="E53" s="47"/>
      <c r="F53" s="47"/>
    </row>
    <row r="54" spans="1:6" s="55" customFormat="1" ht="31.5" customHeight="1" x14ac:dyDescent="0.3">
      <c r="A54" s="56" t="s">
        <v>92</v>
      </c>
      <c r="B54" s="65">
        <v>42156</v>
      </c>
      <c r="C54" s="62" t="s">
        <v>100</v>
      </c>
      <c r="D54" s="67">
        <v>42000</v>
      </c>
      <c r="E54" s="54"/>
      <c r="F54" s="54"/>
    </row>
    <row r="55" spans="1:6" ht="25.5" customHeight="1" x14ac:dyDescent="0.3">
      <c r="A55" s="56" t="s">
        <v>104</v>
      </c>
      <c r="B55" s="66">
        <v>42309</v>
      </c>
      <c r="C55" s="63" t="s">
        <v>102</v>
      </c>
      <c r="D55" s="68">
        <v>160038.64000000001</v>
      </c>
      <c r="E55" s="21"/>
      <c r="F55" s="21"/>
    </row>
    <row r="56" spans="1:6" x14ac:dyDescent="0.3">
      <c r="A56" s="29"/>
      <c r="B56" s="29"/>
      <c r="C56" s="21"/>
      <c r="D56" s="21"/>
      <c r="E56" s="21"/>
      <c r="F56" s="21"/>
    </row>
    <row r="57" spans="1:6" x14ac:dyDescent="0.3">
      <c r="A57" s="29"/>
      <c r="B57" s="60"/>
      <c r="C57" s="60"/>
      <c r="D57" s="61"/>
      <c r="E57" s="21"/>
      <c r="F57" s="21"/>
    </row>
    <row r="58" spans="1:6" x14ac:dyDescent="0.3">
      <c r="A58" s="29"/>
      <c r="B58" s="29"/>
      <c r="C58" s="21"/>
      <c r="D58" s="21"/>
      <c r="E58" s="21"/>
      <c r="F58" s="21"/>
    </row>
  </sheetData>
  <mergeCells count="24">
    <mergeCell ref="D13:E13"/>
    <mergeCell ref="A1:E1"/>
    <mergeCell ref="A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A51:F51"/>
    <mergeCell ref="D14:E14"/>
    <mergeCell ref="D15:E15"/>
    <mergeCell ref="A16:E16"/>
    <mergeCell ref="D17:E17"/>
    <mergeCell ref="A18:E18"/>
    <mergeCell ref="A19:E19"/>
    <mergeCell ref="B23:F23"/>
    <mergeCell ref="B24:F24"/>
    <mergeCell ref="B25:F25"/>
    <mergeCell ref="A33:F33"/>
    <mergeCell ref="A42:E42"/>
  </mergeCells>
  <pageMargins left="0.31496062992125984" right="0.11811023622047245" top="0.74803149606299213" bottom="0.74803149606299213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A34" workbookViewId="0">
      <selection activeCell="F54" sqref="F54"/>
    </sheetView>
  </sheetViews>
  <sheetFormatPr defaultColWidth="9.109375" defaultRowHeight="13.8" x14ac:dyDescent="0.3"/>
  <cols>
    <col min="1" max="1" width="13.44140625" style="125" customWidth="1"/>
    <col min="2" max="2" width="14" style="125" customWidth="1"/>
    <col min="3" max="3" width="12.33203125" style="83" customWidth="1"/>
    <col min="4" max="4" width="16.88671875" style="83" customWidth="1"/>
    <col min="5" max="5" width="12.33203125" style="83" customWidth="1"/>
    <col min="6" max="6" width="21.88671875" style="83" customWidth="1"/>
    <col min="7" max="16384" width="9.109375" style="83"/>
  </cols>
  <sheetData>
    <row r="1" spans="1:6" ht="15.6" x14ac:dyDescent="0.3">
      <c r="A1" s="268" t="s">
        <v>31</v>
      </c>
      <c r="B1" s="268"/>
      <c r="C1" s="268"/>
      <c r="D1" s="268"/>
      <c r="E1" s="268"/>
    </row>
    <row r="2" spans="1:6" x14ac:dyDescent="0.3">
      <c r="A2" s="84"/>
      <c r="B2" s="84"/>
      <c r="C2" s="84"/>
      <c r="D2" s="84"/>
      <c r="E2" s="84"/>
    </row>
    <row r="3" spans="1:6" ht="24" customHeight="1" x14ac:dyDescent="0.3">
      <c r="A3" s="256" t="s">
        <v>32</v>
      </c>
      <c r="B3" s="256"/>
      <c r="C3" s="256"/>
      <c r="D3" s="256"/>
      <c r="E3" s="256"/>
      <c r="F3" s="85"/>
    </row>
    <row r="4" spans="1:6" x14ac:dyDescent="0.3">
      <c r="A4" s="86">
        <v>1</v>
      </c>
      <c r="B4" s="86"/>
      <c r="C4" s="87" t="s">
        <v>33</v>
      </c>
      <c r="D4" s="269">
        <v>2000</v>
      </c>
      <c r="E4" s="269"/>
      <c r="F4" s="85"/>
    </row>
    <row r="5" spans="1:6" x14ac:dyDescent="0.3">
      <c r="A5" s="86">
        <v>2</v>
      </c>
      <c r="B5" s="86"/>
      <c r="C5" s="87" t="s">
        <v>34</v>
      </c>
      <c r="D5" s="269">
        <v>6</v>
      </c>
      <c r="E5" s="269"/>
      <c r="F5" s="85"/>
    </row>
    <row r="6" spans="1:6" x14ac:dyDescent="0.3">
      <c r="A6" s="86">
        <v>3</v>
      </c>
      <c r="B6" s="86"/>
      <c r="C6" s="87" t="s">
        <v>35</v>
      </c>
      <c r="D6" s="269">
        <v>46</v>
      </c>
      <c r="E6" s="269"/>
      <c r="F6" s="85"/>
    </row>
    <row r="7" spans="1:6" ht="21.6" x14ac:dyDescent="0.3">
      <c r="A7" s="86">
        <v>4</v>
      </c>
      <c r="B7" s="86"/>
      <c r="C7" s="87" t="s">
        <v>36</v>
      </c>
      <c r="D7" s="269">
        <f>D29</f>
        <v>4383.8999999999996</v>
      </c>
      <c r="E7" s="269"/>
      <c r="F7" s="85"/>
    </row>
    <row r="8" spans="1:6" ht="31.8" x14ac:dyDescent="0.3">
      <c r="A8" s="86">
        <v>5</v>
      </c>
      <c r="B8" s="86"/>
      <c r="C8" s="87" t="s">
        <v>37</v>
      </c>
      <c r="D8" s="269">
        <f>76.8+115.1+119+93.4</f>
        <v>404.29999999999995</v>
      </c>
      <c r="E8" s="269"/>
      <c r="F8" s="85"/>
    </row>
    <row r="9" spans="1:6" ht="42" x14ac:dyDescent="0.3">
      <c r="A9" s="86">
        <v>6</v>
      </c>
      <c r="B9" s="86"/>
      <c r="C9" s="87" t="s">
        <v>38</v>
      </c>
      <c r="D9" s="269">
        <v>473</v>
      </c>
      <c r="E9" s="269"/>
      <c r="F9" s="85"/>
    </row>
    <row r="10" spans="1:6" ht="44.25" customHeight="1" x14ac:dyDescent="0.3">
      <c r="A10" s="86">
        <v>7</v>
      </c>
      <c r="B10" s="86"/>
      <c r="C10" s="88" t="s">
        <v>39</v>
      </c>
      <c r="D10" s="270" t="s">
        <v>40</v>
      </c>
      <c r="E10" s="271"/>
      <c r="F10" s="85"/>
    </row>
    <row r="11" spans="1:6" ht="21.6" x14ac:dyDescent="0.3">
      <c r="A11" s="86">
        <v>8</v>
      </c>
      <c r="B11" s="86"/>
      <c r="C11" s="87" t="s">
        <v>41</v>
      </c>
      <c r="D11" s="267" t="s">
        <v>42</v>
      </c>
      <c r="E11" s="267"/>
      <c r="F11" s="85"/>
    </row>
    <row r="12" spans="1:6" ht="21.6" x14ac:dyDescent="0.3">
      <c r="A12" s="86">
        <v>9</v>
      </c>
      <c r="B12" s="86"/>
      <c r="C12" s="87" t="s">
        <v>43</v>
      </c>
      <c r="D12" s="267" t="s">
        <v>42</v>
      </c>
      <c r="E12" s="267"/>
      <c r="F12" s="85"/>
    </row>
    <row r="13" spans="1:6" ht="45" customHeight="1" x14ac:dyDescent="0.3">
      <c r="A13" s="86">
        <v>10</v>
      </c>
      <c r="B13" s="86"/>
      <c r="C13" s="87" t="s">
        <v>44</v>
      </c>
      <c r="D13" s="267" t="s">
        <v>42</v>
      </c>
      <c r="E13" s="267"/>
      <c r="F13" s="85"/>
    </row>
    <row r="14" spans="1:6" ht="30.75" customHeight="1" x14ac:dyDescent="0.3">
      <c r="A14" s="86">
        <v>11</v>
      </c>
      <c r="B14" s="86"/>
      <c r="C14" s="87" t="s">
        <v>45</v>
      </c>
      <c r="D14" s="253" t="s">
        <v>46</v>
      </c>
      <c r="E14" s="253"/>
      <c r="F14" s="85"/>
    </row>
    <row r="15" spans="1:6" ht="70.5" customHeight="1" x14ac:dyDescent="0.3">
      <c r="A15" s="86">
        <v>12</v>
      </c>
      <c r="B15" s="86"/>
      <c r="C15" s="89" t="s">
        <v>47</v>
      </c>
      <c r="D15" s="254" t="s">
        <v>48</v>
      </c>
      <c r="E15" s="255"/>
      <c r="F15" s="85"/>
    </row>
    <row r="16" spans="1:6" ht="22.5" customHeight="1" x14ac:dyDescent="0.3">
      <c r="A16" s="256" t="s">
        <v>49</v>
      </c>
      <c r="B16" s="256"/>
      <c r="C16" s="256"/>
      <c r="D16" s="256"/>
      <c r="E16" s="256"/>
      <c r="F16" s="85"/>
    </row>
    <row r="17" spans="1:6" ht="62.4" x14ac:dyDescent="0.3">
      <c r="A17" s="86">
        <v>1</v>
      </c>
      <c r="B17" s="86"/>
      <c r="C17" s="87" t="s">
        <v>50</v>
      </c>
      <c r="D17" s="257" t="s">
        <v>107</v>
      </c>
      <c r="E17" s="257"/>
      <c r="F17" s="90"/>
    </row>
    <row r="18" spans="1:6" ht="21.75" customHeight="1" x14ac:dyDescent="0.3">
      <c r="A18" s="258"/>
      <c r="B18" s="258"/>
      <c r="C18" s="258"/>
      <c r="D18" s="258"/>
      <c r="E18" s="258"/>
      <c r="F18" s="85"/>
    </row>
    <row r="19" spans="1:6" ht="25.5" customHeight="1" x14ac:dyDescent="0.3">
      <c r="A19" s="256" t="s">
        <v>94</v>
      </c>
      <c r="B19" s="256"/>
      <c r="C19" s="256"/>
      <c r="D19" s="256"/>
      <c r="E19" s="256"/>
      <c r="F19" s="85"/>
    </row>
    <row r="20" spans="1:6" s="94" customFormat="1" ht="24" x14ac:dyDescent="0.3">
      <c r="A20" s="91">
        <v>1</v>
      </c>
      <c r="B20" s="92"/>
      <c r="C20" s="62" t="s">
        <v>100</v>
      </c>
      <c r="D20" s="62" t="s">
        <v>101</v>
      </c>
      <c r="E20" s="91"/>
      <c r="F20" s="93"/>
    </row>
    <row r="21" spans="1:6" s="94" customFormat="1" ht="23.25" customHeight="1" x14ac:dyDescent="0.3">
      <c r="A21" s="91">
        <v>2</v>
      </c>
      <c r="B21" s="92"/>
      <c r="C21" s="63" t="s">
        <v>102</v>
      </c>
      <c r="D21" s="63" t="s">
        <v>103</v>
      </c>
      <c r="E21" s="91"/>
      <c r="F21" s="93"/>
    </row>
    <row r="22" spans="1:6" x14ac:dyDescent="0.3">
      <c r="A22" s="95"/>
      <c r="B22" s="95"/>
      <c r="C22" s="85"/>
      <c r="D22" s="85"/>
      <c r="E22" s="85"/>
      <c r="F22" s="85"/>
    </row>
    <row r="23" spans="1:6" x14ac:dyDescent="0.3">
      <c r="A23" s="96"/>
      <c r="B23" s="259" t="s">
        <v>59</v>
      </c>
      <c r="C23" s="259"/>
      <c r="D23" s="259"/>
      <c r="E23" s="259"/>
      <c r="F23" s="259"/>
    </row>
    <row r="24" spans="1:6" x14ac:dyDescent="0.3">
      <c r="A24" s="96"/>
      <c r="B24" s="260" t="s">
        <v>60</v>
      </c>
      <c r="C24" s="258"/>
      <c r="D24" s="258"/>
      <c r="E24" s="258"/>
      <c r="F24" s="258"/>
    </row>
    <row r="25" spans="1:6" ht="32.25" customHeight="1" x14ac:dyDescent="0.3">
      <c r="A25" s="97"/>
      <c r="B25" s="261" t="s">
        <v>95</v>
      </c>
      <c r="C25" s="262"/>
      <c r="D25" s="262"/>
      <c r="E25" s="262"/>
      <c r="F25" s="262"/>
    </row>
    <row r="26" spans="1:6" x14ac:dyDescent="0.3">
      <c r="A26" s="97"/>
      <c r="B26" s="98"/>
      <c r="C26" s="99"/>
      <c r="D26" s="100" t="s">
        <v>62</v>
      </c>
      <c r="E26" s="99"/>
      <c r="F26" s="99"/>
    </row>
    <row r="27" spans="1:6" x14ac:dyDescent="0.3">
      <c r="A27" s="97"/>
      <c r="B27" s="98"/>
      <c r="C27" s="99"/>
      <c r="D27" s="100"/>
      <c r="E27" s="99"/>
      <c r="F27" s="99"/>
    </row>
    <row r="28" spans="1:6" x14ac:dyDescent="0.3">
      <c r="A28" s="97" t="s">
        <v>63</v>
      </c>
      <c r="B28" s="98"/>
      <c r="C28" s="99"/>
      <c r="D28" s="100"/>
      <c r="E28" s="99"/>
      <c r="F28" s="99"/>
    </row>
    <row r="29" spans="1:6" x14ac:dyDescent="0.3">
      <c r="A29" s="97" t="s">
        <v>106</v>
      </c>
      <c r="B29" s="98"/>
      <c r="C29" s="99"/>
      <c r="D29" s="101">
        <v>4383.8999999999996</v>
      </c>
      <c r="E29" s="99"/>
      <c r="F29" s="99"/>
    </row>
    <row r="30" spans="1:6" x14ac:dyDescent="0.3">
      <c r="A30" s="97" t="s">
        <v>65</v>
      </c>
      <c r="B30" s="98"/>
      <c r="C30" s="99"/>
      <c r="D30" s="100"/>
      <c r="E30" s="99"/>
      <c r="F30" s="99"/>
    </row>
    <row r="31" spans="1:6" x14ac:dyDescent="0.3">
      <c r="A31" s="97" t="s">
        <v>66</v>
      </c>
      <c r="B31" s="98"/>
      <c r="C31" s="99"/>
      <c r="D31" s="100"/>
      <c r="E31" s="99"/>
      <c r="F31" s="99"/>
    </row>
    <row r="32" spans="1:6" x14ac:dyDescent="0.3">
      <c r="A32" s="97"/>
      <c r="B32" s="98"/>
      <c r="C32" s="99"/>
      <c r="D32" s="100"/>
      <c r="E32" s="99"/>
      <c r="F32" s="99"/>
    </row>
    <row r="33" spans="1:13" ht="27.75" customHeight="1" x14ac:dyDescent="0.3">
      <c r="A33" s="263" t="s">
        <v>67</v>
      </c>
      <c r="B33" s="264"/>
      <c r="C33" s="264"/>
      <c r="D33" s="264"/>
      <c r="E33" s="264"/>
      <c r="F33" s="264"/>
    </row>
    <row r="34" spans="1:13" s="104" customFormat="1" ht="65.25" customHeight="1" x14ac:dyDescent="0.3">
      <c r="A34" s="102" t="s">
        <v>96</v>
      </c>
      <c r="B34" s="103" t="s">
        <v>97</v>
      </c>
      <c r="C34" s="103" t="s">
        <v>98</v>
      </c>
      <c r="D34" s="102" t="s">
        <v>71</v>
      </c>
      <c r="E34" s="89" t="s">
        <v>99</v>
      </c>
      <c r="F34" s="103" t="s">
        <v>73</v>
      </c>
    </row>
    <row r="35" spans="1:13" ht="29.25" customHeight="1" x14ac:dyDescent="0.3">
      <c r="A35" s="105">
        <v>114990.62000000005</v>
      </c>
      <c r="B35" s="106">
        <f>'[1]Космо Комарова д33'!AN4+'[1]Космо Комарова д33'!AN9</f>
        <v>415904.12000000011</v>
      </c>
      <c r="C35" s="106">
        <f>'[1]Космо Комарова д33'!AO4+'[1]Космо Комарова д33'!AO9</f>
        <v>420701.88</v>
      </c>
      <c r="D35" s="106">
        <f>B35</f>
        <v>415904.12000000011</v>
      </c>
      <c r="E35" s="105">
        <f t="shared" ref="E35:E39" si="0">A35+B35-C35</f>
        <v>110192.86000000022</v>
      </c>
      <c r="F35" s="87" t="s">
        <v>74</v>
      </c>
    </row>
    <row r="36" spans="1:13" ht="44.25" customHeight="1" x14ac:dyDescent="0.3">
      <c r="A36" s="105">
        <v>39380.860000000015</v>
      </c>
      <c r="B36" s="106">
        <f>'[1]Космо Комарова д33'!AN11</f>
        <v>155426.1</v>
      </c>
      <c r="C36" s="106">
        <f>'[1]Космо Комарова д33'!AO11</f>
        <v>158568.99</v>
      </c>
      <c r="D36" s="106">
        <f t="shared" ref="D36:D37" si="1">B36</f>
        <v>155426.1</v>
      </c>
      <c r="E36" s="105">
        <f t="shared" si="0"/>
        <v>36237.97000000003</v>
      </c>
      <c r="F36" s="87" t="s">
        <v>75</v>
      </c>
    </row>
    <row r="37" spans="1:13" ht="28.5" customHeight="1" x14ac:dyDescent="0.3">
      <c r="A37" s="105">
        <v>18830.580000000002</v>
      </c>
      <c r="B37" s="106">
        <f>'[1]Космо Комарова д33'!AN10</f>
        <v>115836.60000000002</v>
      </c>
      <c r="C37" s="106">
        <f>'[1]Космо Комарова д33'!AO10</f>
        <v>112352.19</v>
      </c>
      <c r="D37" s="106">
        <f t="shared" si="1"/>
        <v>115836.60000000002</v>
      </c>
      <c r="E37" s="105">
        <f t="shared" si="0"/>
        <v>22314.99000000002</v>
      </c>
      <c r="F37" s="87" t="s">
        <v>76</v>
      </c>
      <c r="I37" s="107" t="s">
        <v>109</v>
      </c>
      <c r="J37" s="107" t="s">
        <v>110</v>
      </c>
      <c r="K37" s="107" t="s">
        <v>111</v>
      </c>
      <c r="L37" s="107" t="s">
        <v>112</v>
      </c>
      <c r="M37" s="107" t="s">
        <v>113</v>
      </c>
    </row>
    <row r="38" spans="1:13" ht="42" customHeight="1" x14ac:dyDescent="0.3">
      <c r="A38" s="105">
        <v>32506.060000000027</v>
      </c>
      <c r="B38" s="106">
        <f>'[1]Космо Комарова д33'!AN5</f>
        <v>90384.82</v>
      </c>
      <c r="C38" s="106">
        <f>'[1]Космо Комарова д33'!AO5+M38</f>
        <v>97795.199999999997</v>
      </c>
      <c r="D38" s="108"/>
      <c r="E38" s="105">
        <f t="shared" si="0"/>
        <v>25095.680000000037</v>
      </c>
      <c r="F38" s="109" t="s">
        <v>108</v>
      </c>
      <c r="I38" s="107"/>
      <c r="J38" s="107"/>
      <c r="K38" s="107">
        <v>2400</v>
      </c>
      <c r="L38" s="107">
        <v>3000</v>
      </c>
      <c r="M38" s="110">
        <f>I38+J38+K38+L38</f>
        <v>5400</v>
      </c>
    </row>
    <row r="39" spans="1:13" ht="27" customHeight="1" x14ac:dyDescent="0.3">
      <c r="A39" s="105">
        <v>1344.62</v>
      </c>
      <c r="B39" s="106">
        <f>'[1]Космо Комарова д33'!AN6</f>
        <v>0</v>
      </c>
      <c r="C39" s="106">
        <f>'[1]Космо Комарова д33'!AO6</f>
        <v>0</v>
      </c>
      <c r="D39" s="108"/>
      <c r="E39" s="105">
        <f t="shared" si="0"/>
        <v>1344.62</v>
      </c>
      <c r="F39" s="87" t="s">
        <v>78</v>
      </c>
    </row>
    <row r="40" spans="1:13" ht="26.25" customHeight="1" x14ac:dyDescent="0.3">
      <c r="A40" s="111">
        <f>SUM(A35:A39)</f>
        <v>207052.74000000008</v>
      </c>
      <c r="B40" s="111">
        <f t="shared" ref="B40:E40" si="2">SUM(B35:B39)</f>
        <v>777551.64000000013</v>
      </c>
      <c r="C40" s="111">
        <f t="shared" si="2"/>
        <v>789418.26</v>
      </c>
      <c r="D40" s="111">
        <f t="shared" si="2"/>
        <v>687166.82000000007</v>
      </c>
      <c r="E40" s="111">
        <f t="shared" si="2"/>
        <v>195186.12000000029</v>
      </c>
      <c r="F40" s="112" t="s">
        <v>79</v>
      </c>
    </row>
    <row r="41" spans="1:13" x14ac:dyDescent="0.3">
      <c r="A41" s="113"/>
      <c r="B41" s="113"/>
      <c r="C41" s="114"/>
      <c r="D41" s="113"/>
      <c r="E41" s="114"/>
      <c r="F41" s="113"/>
    </row>
    <row r="42" spans="1:13" x14ac:dyDescent="0.3">
      <c r="A42" s="265" t="s">
        <v>80</v>
      </c>
      <c r="B42" s="266"/>
      <c r="C42" s="266"/>
      <c r="D42" s="266"/>
      <c r="E42" s="266"/>
      <c r="F42" s="97"/>
    </row>
    <row r="43" spans="1:13" ht="57" customHeight="1" x14ac:dyDescent="0.3">
      <c r="A43" s="102" t="s">
        <v>96</v>
      </c>
      <c r="B43" s="103" t="s">
        <v>97</v>
      </c>
      <c r="C43" s="103" t="s">
        <v>98</v>
      </c>
      <c r="D43" s="102" t="s">
        <v>71</v>
      </c>
      <c r="E43" s="89" t="s">
        <v>99</v>
      </c>
      <c r="F43" s="103" t="s">
        <v>81</v>
      </c>
    </row>
    <row r="44" spans="1:13" ht="19.5" customHeight="1" x14ac:dyDescent="0.3">
      <c r="A44" s="105">
        <v>17801.300000000003</v>
      </c>
      <c r="B44" s="105">
        <f>'[1]Космо Комарова д33'!AN15</f>
        <v>115404.52</v>
      </c>
      <c r="C44" s="105">
        <f>'[1]Космо Комарова д33'!AO15</f>
        <v>121300.29000000001</v>
      </c>
      <c r="D44" s="105">
        <f>C44</f>
        <v>121300.29000000001</v>
      </c>
      <c r="E44" s="105">
        <f t="shared" ref="E44:E47" si="3">A44+B44-C44</f>
        <v>11905.529999999999</v>
      </c>
      <c r="F44" s="87" t="s">
        <v>82</v>
      </c>
    </row>
    <row r="45" spans="1:13" ht="13.5" customHeight="1" x14ac:dyDescent="0.3">
      <c r="A45" s="105">
        <v>54144.00999999998</v>
      </c>
      <c r="B45" s="105">
        <f>'[1]Космо Комарова д33'!AN14</f>
        <v>196956.07</v>
      </c>
      <c r="C45" s="105">
        <f>'[1]Космо Комарова д33'!AO14</f>
        <v>202122.86</v>
      </c>
      <c r="D45" s="105">
        <f t="shared" ref="D45:D47" si="4">C45</f>
        <v>202122.86</v>
      </c>
      <c r="E45" s="105">
        <f t="shared" si="3"/>
        <v>48977.22</v>
      </c>
      <c r="F45" s="87" t="s">
        <v>83</v>
      </c>
    </row>
    <row r="46" spans="1:13" ht="17.25" customHeight="1" x14ac:dyDescent="0.3">
      <c r="A46" s="105">
        <v>357914.6</v>
      </c>
      <c r="B46" s="105">
        <f>'[1]Космо Комарова д33'!AN13</f>
        <v>923248.17999999993</v>
      </c>
      <c r="C46" s="105">
        <f>'[1]Космо Комарова д33'!AO13</f>
        <v>844919.6</v>
      </c>
      <c r="D46" s="105">
        <f>C46</f>
        <v>844919.6</v>
      </c>
      <c r="E46" s="105">
        <f t="shared" si="3"/>
        <v>436243.17999999982</v>
      </c>
      <c r="F46" s="87" t="s">
        <v>84</v>
      </c>
    </row>
    <row r="47" spans="1:13" ht="40.5" customHeight="1" x14ac:dyDescent="0.3">
      <c r="A47" s="105">
        <v>4257.87</v>
      </c>
      <c r="B47" s="105">
        <f>'[1]Космо Комарова д33'!AN8</f>
        <v>0</v>
      </c>
      <c r="C47" s="105">
        <f>'[1]Космо Комарова д33'!AO8</f>
        <v>508.25999999999993</v>
      </c>
      <c r="D47" s="105">
        <f t="shared" si="4"/>
        <v>508.25999999999993</v>
      </c>
      <c r="E47" s="105">
        <f t="shared" si="3"/>
        <v>3749.61</v>
      </c>
      <c r="F47" s="87" t="s">
        <v>85</v>
      </c>
    </row>
    <row r="48" spans="1:13" x14ac:dyDescent="0.3">
      <c r="A48" s="111">
        <f>A44+A45+A46+A47</f>
        <v>434117.77999999997</v>
      </c>
      <c r="B48" s="111">
        <f>B44+B45+B46+B47</f>
        <v>1235608.77</v>
      </c>
      <c r="C48" s="111">
        <f>C44+C45+C46+C47</f>
        <v>1168851.01</v>
      </c>
      <c r="D48" s="111">
        <f t="shared" ref="D48:E48" si="5">D44+D45+D46+D47</f>
        <v>1168851.01</v>
      </c>
      <c r="E48" s="111">
        <f t="shared" si="5"/>
        <v>500875.5399999998</v>
      </c>
      <c r="F48" s="112" t="s">
        <v>13</v>
      </c>
    </row>
    <row r="49" spans="1:6" x14ac:dyDescent="0.3">
      <c r="A49" s="95"/>
      <c r="B49" s="95"/>
      <c r="C49" s="85"/>
      <c r="D49" s="85"/>
      <c r="E49" s="85"/>
      <c r="F49" s="85"/>
    </row>
    <row r="50" spans="1:6" x14ac:dyDescent="0.3">
      <c r="A50" s="95"/>
      <c r="B50" s="95"/>
      <c r="C50" s="85"/>
      <c r="D50" s="85"/>
      <c r="E50" s="85"/>
      <c r="F50" s="85"/>
    </row>
    <row r="51" spans="1:6" s="115" customFormat="1" ht="51.75" customHeight="1" x14ac:dyDescent="0.3">
      <c r="A51" s="251" t="s">
        <v>86</v>
      </c>
      <c r="B51" s="252"/>
      <c r="C51" s="252"/>
      <c r="D51" s="252"/>
      <c r="E51" s="252"/>
      <c r="F51" s="252"/>
    </row>
    <row r="52" spans="1:6" s="118" customFormat="1" ht="48.75" customHeight="1" x14ac:dyDescent="0.3">
      <c r="A52" s="116" t="s">
        <v>87</v>
      </c>
      <c r="B52" s="116" t="s">
        <v>88</v>
      </c>
      <c r="C52" s="116" t="s">
        <v>89</v>
      </c>
      <c r="D52" s="103" t="s">
        <v>90</v>
      </c>
      <c r="E52" s="117"/>
      <c r="F52" s="117"/>
    </row>
    <row r="53" spans="1:6" s="123" customFormat="1" ht="39.75" customHeight="1" x14ac:dyDescent="0.3">
      <c r="A53" s="119">
        <v>1</v>
      </c>
      <c r="B53" s="120"/>
      <c r="C53" s="120" t="s">
        <v>91</v>
      </c>
      <c r="D53" s="121">
        <f>D54+D55</f>
        <v>202038.64</v>
      </c>
      <c r="E53" s="122"/>
      <c r="F53" s="122"/>
    </row>
    <row r="54" spans="1:6" s="94" customFormat="1" ht="38.25" customHeight="1" x14ac:dyDescent="0.3">
      <c r="A54" s="124" t="s">
        <v>92</v>
      </c>
      <c r="B54" s="71">
        <v>42156</v>
      </c>
      <c r="C54" s="62" t="s">
        <v>105</v>
      </c>
      <c r="D54" s="67">
        <v>42000</v>
      </c>
      <c r="E54" s="93"/>
      <c r="F54" s="93"/>
    </row>
    <row r="55" spans="1:6" ht="29.25" customHeight="1" x14ac:dyDescent="0.3">
      <c r="A55" s="124" t="s">
        <v>104</v>
      </c>
      <c r="B55" s="72">
        <v>42309</v>
      </c>
      <c r="C55" s="63" t="s">
        <v>102</v>
      </c>
      <c r="D55" s="68">
        <v>160038.64000000001</v>
      </c>
      <c r="E55" s="85"/>
      <c r="F55" s="85"/>
    </row>
    <row r="56" spans="1:6" x14ac:dyDescent="0.3">
      <c r="A56" s="95"/>
      <c r="B56" s="95"/>
      <c r="C56" s="85"/>
      <c r="D56" s="85"/>
      <c r="E56" s="85"/>
      <c r="F56" s="85"/>
    </row>
    <row r="57" spans="1:6" x14ac:dyDescent="0.3">
      <c r="A57" s="95"/>
      <c r="B57" s="95"/>
      <c r="C57" s="85"/>
      <c r="D57" s="85"/>
      <c r="E57" s="85"/>
      <c r="F57" s="85"/>
    </row>
    <row r="58" spans="1:6" x14ac:dyDescent="0.3">
      <c r="A58" s="95"/>
      <c r="B58" s="95"/>
      <c r="C58" s="85"/>
      <c r="D58" s="85"/>
      <c r="E58" s="85"/>
      <c r="F58" s="85"/>
    </row>
  </sheetData>
  <mergeCells count="24">
    <mergeCell ref="D13:E13"/>
    <mergeCell ref="A1:E1"/>
    <mergeCell ref="A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A51:F51"/>
    <mergeCell ref="D14:E14"/>
    <mergeCell ref="D15:E15"/>
    <mergeCell ref="A16:E16"/>
    <mergeCell ref="D17:E17"/>
    <mergeCell ref="A18:E18"/>
    <mergeCell ref="A19:E19"/>
    <mergeCell ref="B23:F23"/>
    <mergeCell ref="B24:F24"/>
    <mergeCell ref="B25:F25"/>
    <mergeCell ref="A33:F33"/>
    <mergeCell ref="A42:E42"/>
  </mergeCells>
  <pageMargins left="0.31496062992125984" right="0.11811023622047245" top="0.74803149606299213" bottom="0.74803149606299213" header="0.31496062992125984" footer="0.31496062992125984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6"/>
  <sheetViews>
    <sheetView workbookViewId="0">
      <pane xSplit="2" ySplit="3" topLeftCell="AE4" activePane="bottomRight" state="frozen"/>
      <selection pane="topRight" activeCell="C1" sqref="C1"/>
      <selection pane="bottomLeft" activeCell="A4" sqref="A4"/>
      <selection pane="bottomRight" activeCell="AK16" sqref="AK16"/>
    </sheetView>
  </sheetViews>
  <sheetFormatPr defaultColWidth="9.109375" defaultRowHeight="14.4" x14ac:dyDescent="0.3"/>
  <cols>
    <col min="1" max="2" width="9.109375" style="3"/>
    <col min="3" max="3" width="10.109375" style="3" customWidth="1"/>
    <col min="4" max="39" width="9.109375" style="3"/>
    <col min="40" max="40" width="10" style="3" customWidth="1"/>
    <col min="41" max="41" width="10.88671875" style="3" customWidth="1"/>
    <col min="42" max="42" width="9.109375" style="3"/>
    <col min="43" max="43" width="10.6640625" style="3" customWidth="1"/>
    <col min="44" max="16384" width="9.109375" style="3"/>
  </cols>
  <sheetData>
    <row r="1" spans="1:46" x14ac:dyDescent="0.3">
      <c r="A1" s="1" t="s">
        <v>0</v>
      </c>
      <c r="B1" s="1"/>
      <c r="C1" s="2"/>
    </row>
    <row r="2" spans="1:46" x14ac:dyDescent="0.3">
      <c r="A2" s="4"/>
      <c r="B2" s="4"/>
      <c r="C2" s="272" t="s">
        <v>1</v>
      </c>
      <c r="D2" s="272"/>
      <c r="E2" s="272"/>
      <c r="F2" s="272" t="s">
        <v>2</v>
      </c>
      <c r="G2" s="272"/>
      <c r="H2" s="272"/>
      <c r="I2" s="272" t="s">
        <v>3</v>
      </c>
      <c r="J2" s="272"/>
      <c r="K2" s="272"/>
      <c r="L2" s="272" t="s">
        <v>4</v>
      </c>
      <c r="M2" s="272"/>
      <c r="N2" s="272"/>
      <c r="O2" s="272" t="s">
        <v>5</v>
      </c>
      <c r="P2" s="272"/>
      <c r="Q2" s="272"/>
      <c r="R2" s="272" t="s">
        <v>6</v>
      </c>
      <c r="S2" s="272"/>
      <c r="T2" s="272"/>
      <c r="U2" s="272" t="s">
        <v>7</v>
      </c>
      <c r="V2" s="272"/>
      <c r="W2" s="272"/>
      <c r="X2" s="272" t="s">
        <v>8</v>
      </c>
      <c r="Y2" s="272"/>
      <c r="Z2" s="272"/>
      <c r="AA2" s="272" t="s">
        <v>9</v>
      </c>
      <c r="AB2" s="272"/>
      <c r="AC2" s="272"/>
      <c r="AD2" s="272" t="s">
        <v>10</v>
      </c>
      <c r="AE2" s="272"/>
      <c r="AF2" s="272"/>
      <c r="AG2" s="272" t="s">
        <v>11</v>
      </c>
      <c r="AH2" s="272"/>
      <c r="AI2" s="272"/>
      <c r="AJ2" s="272" t="s">
        <v>12</v>
      </c>
      <c r="AK2" s="272"/>
      <c r="AL2" s="272"/>
      <c r="AM2" s="5">
        <v>42370</v>
      </c>
      <c r="AN2" s="273" t="s">
        <v>13</v>
      </c>
      <c r="AO2" s="274"/>
      <c r="AP2" s="275"/>
      <c r="AQ2" s="6"/>
      <c r="AR2" s="276">
        <v>41275</v>
      </c>
      <c r="AS2" s="272"/>
      <c r="AT2" s="272"/>
    </row>
    <row r="3" spans="1:46" x14ac:dyDescent="0.3">
      <c r="A3" s="4"/>
      <c r="B3" s="4"/>
      <c r="C3" s="7" t="s">
        <v>14</v>
      </c>
      <c r="D3" s="7" t="s">
        <v>15</v>
      </c>
      <c r="E3" s="7" t="s">
        <v>16</v>
      </c>
      <c r="F3" s="7" t="s">
        <v>14</v>
      </c>
      <c r="G3" s="7" t="s">
        <v>15</v>
      </c>
      <c r="H3" s="7" t="s">
        <v>16</v>
      </c>
      <c r="I3" s="7" t="s">
        <v>14</v>
      </c>
      <c r="J3" s="7" t="s">
        <v>15</v>
      </c>
      <c r="K3" s="7" t="s">
        <v>16</v>
      </c>
      <c r="L3" s="7" t="s">
        <v>14</v>
      </c>
      <c r="M3" s="7" t="s">
        <v>15</v>
      </c>
      <c r="N3" s="7" t="s">
        <v>16</v>
      </c>
      <c r="O3" s="7" t="s">
        <v>14</v>
      </c>
      <c r="P3" s="7" t="s">
        <v>15</v>
      </c>
      <c r="Q3" s="7" t="s">
        <v>16</v>
      </c>
      <c r="R3" s="7" t="s">
        <v>14</v>
      </c>
      <c r="S3" s="7" t="s">
        <v>15</v>
      </c>
      <c r="T3" s="7" t="s">
        <v>16</v>
      </c>
      <c r="U3" s="7" t="s">
        <v>14</v>
      </c>
      <c r="V3" s="7" t="s">
        <v>15</v>
      </c>
      <c r="W3" s="7" t="s">
        <v>16</v>
      </c>
      <c r="X3" s="7" t="s">
        <v>14</v>
      </c>
      <c r="Y3" s="7" t="s">
        <v>15</v>
      </c>
      <c r="Z3" s="7" t="s">
        <v>16</v>
      </c>
      <c r="AA3" s="7" t="s">
        <v>14</v>
      </c>
      <c r="AB3" s="7" t="s">
        <v>15</v>
      </c>
      <c r="AC3" s="7" t="s">
        <v>16</v>
      </c>
      <c r="AD3" s="7" t="s">
        <v>14</v>
      </c>
      <c r="AE3" s="7" t="s">
        <v>15</v>
      </c>
      <c r="AF3" s="7" t="s">
        <v>16</v>
      </c>
      <c r="AG3" s="7" t="s">
        <v>14</v>
      </c>
      <c r="AH3" s="7" t="s">
        <v>15</v>
      </c>
      <c r="AI3" s="7" t="s">
        <v>16</v>
      </c>
      <c r="AJ3" s="7" t="s">
        <v>14</v>
      </c>
      <c r="AK3" s="7" t="s">
        <v>15</v>
      </c>
      <c r="AL3" s="7" t="s">
        <v>16</v>
      </c>
      <c r="AM3" s="7" t="s">
        <v>17</v>
      </c>
      <c r="AN3" s="7" t="s">
        <v>14</v>
      </c>
      <c r="AO3" s="7" t="s">
        <v>15</v>
      </c>
      <c r="AP3" s="7" t="s">
        <v>16</v>
      </c>
      <c r="AQ3" s="8"/>
      <c r="AR3" s="7" t="s">
        <v>14</v>
      </c>
      <c r="AS3" s="7" t="s">
        <v>15</v>
      </c>
      <c r="AT3" s="7" t="s">
        <v>16</v>
      </c>
    </row>
    <row r="4" spans="1:46" x14ac:dyDescent="0.3">
      <c r="A4" s="9" t="s">
        <v>18</v>
      </c>
      <c r="B4" s="10"/>
      <c r="C4" s="11">
        <v>35423.65</v>
      </c>
      <c r="D4" s="4">
        <v>33834.33</v>
      </c>
      <c r="E4" s="4"/>
      <c r="F4" s="11">
        <v>35423.65</v>
      </c>
      <c r="G4" s="4">
        <v>34979.4</v>
      </c>
      <c r="H4" s="4"/>
      <c r="I4" s="11">
        <v>35423.65</v>
      </c>
      <c r="J4" s="4">
        <v>35735.58</v>
      </c>
      <c r="K4" s="4"/>
      <c r="L4" s="11">
        <v>35423.65</v>
      </c>
      <c r="M4" s="4">
        <v>29225.11</v>
      </c>
      <c r="N4" s="4"/>
      <c r="O4" s="11">
        <v>33668.339999999997</v>
      </c>
      <c r="P4" s="4">
        <v>45731.31</v>
      </c>
      <c r="Q4" s="4"/>
      <c r="R4" s="11">
        <v>33668.339999999997</v>
      </c>
      <c r="S4" s="4">
        <v>29888</v>
      </c>
      <c r="T4" s="4"/>
      <c r="U4" s="11">
        <v>33668.339999999997</v>
      </c>
      <c r="V4" s="4">
        <v>25384.66</v>
      </c>
      <c r="W4" s="4"/>
      <c r="X4" s="11">
        <v>33253.21</v>
      </c>
      <c r="Y4" s="4">
        <v>41628.01</v>
      </c>
      <c r="Z4" s="4"/>
      <c r="AA4" s="11">
        <v>33680.339999999997</v>
      </c>
      <c r="AB4" s="4">
        <v>28623.63</v>
      </c>
      <c r="AC4" s="4"/>
      <c r="AD4" s="11">
        <v>35423.65</v>
      </c>
      <c r="AE4" s="4">
        <v>42443.37</v>
      </c>
      <c r="AF4" s="4"/>
      <c r="AG4" s="11">
        <v>35423.65</v>
      </c>
      <c r="AH4" s="4">
        <v>38217.57</v>
      </c>
      <c r="AI4" s="4"/>
      <c r="AJ4" s="11">
        <v>35423.65</v>
      </c>
      <c r="AK4" s="4">
        <v>35010.910000000003</v>
      </c>
      <c r="AL4" s="4">
        <f t="shared" ref="AL4:AL15" si="0">AI4-AJ4+AK4</f>
        <v>-412.73999999999796</v>
      </c>
      <c r="AM4" s="11"/>
      <c r="AN4" s="12">
        <f>C4+F4+I4+L4+O4+R4+U4+X4+AA4+AD4+AG4+AJ4</f>
        <v>415904.12000000011</v>
      </c>
      <c r="AO4" s="12">
        <f>D4+G4+J4+M4+P4+S4+V4+Y4+AB4+AE4+AH4+AK4</f>
        <v>420701.88</v>
      </c>
      <c r="AP4" s="13">
        <f>AN4-AO4</f>
        <v>-4797.7599999998929</v>
      </c>
      <c r="AQ4" s="12">
        <f>B4+G4+J4+M4+P4+S4+V4+Y4+AB4+AE4+AH4+AK4+AM4</f>
        <v>386867.55000000005</v>
      </c>
      <c r="AR4" s="4">
        <v>21494.16</v>
      </c>
      <c r="AS4" s="4">
        <v>22722.13</v>
      </c>
      <c r="AT4" s="4">
        <v>-90021.16</v>
      </c>
    </row>
    <row r="5" spans="1:46" x14ac:dyDescent="0.3">
      <c r="A5" s="9" t="s">
        <v>19</v>
      </c>
      <c r="B5" s="10"/>
      <c r="C5" s="11">
        <v>7540.32</v>
      </c>
      <c r="D5" s="4">
        <v>7330.8</v>
      </c>
      <c r="E5" s="4"/>
      <c r="F5" s="11">
        <v>7540.32</v>
      </c>
      <c r="G5" s="4">
        <v>7498.58</v>
      </c>
      <c r="H5" s="4"/>
      <c r="I5" s="11">
        <v>7540.32</v>
      </c>
      <c r="J5" s="4">
        <v>7660.86</v>
      </c>
      <c r="K5" s="4"/>
      <c r="L5" s="11">
        <v>7540.32</v>
      </c>
      <c r="M5" s="4">
        <v>6241.73</v>
      </c>
      <c r="N5" s="4"/>
      <c r="O5" s="11">
        <v>7540.32</v>
      </c>
      <c r="P5" s="4">
        <v>10330.540000000001</v>
      </c>
      <c r="Q5" s="4"/>
      <c r="R5" s="11">
        <v>7540.32</v>
      </c>
      <c r="S5" s="4">
        <v>6627.72</v>
      </c>
      <c r="T5" s="4"/>
      <c r="U5" s="11">
        <v>7540.32</v>
      </c>
      <c r="V5" s="4">
        <v>5661.48</v>
      </c>
      <c r="W5" s="4"/>
      <c r="X5" s="11">
        <v>7441.3</v>
      </c>
      <c r="Y5" s="4">
        <v>9390.16</v>
      </c>
      <c r="Z5" s="4"/>
      <c r="AA5" s="11">
        <v>7540.32</v>
      </c>
      <c r="AB5" s="4">
        <v>6519.01</v>
      </c>
      <c r="AC5" s="4"/>
      <c r="AD5" s="11">
        <v>7540.32</v>
      </c>
      <c r="AE5" s="4">
        <v>8935.51</v>
      </c>
      <c r="AF5" s="4"/>
      <c r="AG5" s="11">
        <v>7540.32</v>
      </c>
      <c r="AH5" s="4">
        <v>8488.5499999999993</v>
      </c>
      <c r="AI5" s="4"/>
      <c r="AJ5" s="11">
        <v>7540.32</v>
      </c>
      <c r="AK5" s="4">
        <v>7710.26</v>
      </c>
      <c r="AL5" s="4">
        <f t="shared" si="0"/>
        <v>169.94000000000051</v>
      </c>
      <c r="AM5" s="11"/>
      <c r="AN5" s="12">
        <f t="shared" ref="AN5:AO15" si="1">C5+F5+I5+L5+O5+R5+U5+X5+AA5+AD5+AG5+AJ5</f>
        <v>90384.82</v>
      </c>
      <c r="AO5" s="12">
        <f t="shared" si="1"/>
        <v>92395.199999999997</v>
      </c>
      <c r="AP5" s="13">
        <f t="shared" ref="AP5:AP15" si="2">AN5-AO5</f>
        <v>-2010.3799999999901</v>
      </c>
      <c r="AQ5" s="12">
        <f>B5+G5+J5+M5+P5+S5+V5+Y5+AB5+AE5+AH5+AK5+AM5</f>
        <v>85064.400000000009</v>
      </c>
      <c r="AR5" s="4">
        <v>8761.2000000000007</v>
      </c>
      <c r="AS5" s="4">
        <v>9415.58</v>
      </c>
      <c r="AT5" s="4">
        <v>-42268.09</v>
      </c>
    </row>
    <row r="6" spans="1:46" x14ac:dyDescent="0.3">
      <c r="A6" s="9" t="s">
        <v>20</v>
      </c>
      <c r="B6" s="10"/>
      <c r="C6" s="11"/>
      <c r="D6" s="4"/>
      <c r="E6" s="4"/>
      <c r="F6" s="11"/>
      <c r="G6" s="4"/>
      <c r="H6" s="4"/>
      <c r="I6" s="11"/>
      <c r="J6" s="4"/>
      <c r="K6" s="4"/>
      <c r="L6" s="11"/>
      <c r="M6" s="4"/>
      <c r="N6" s="4"/>
      <c r="O6" s="11"/>
      <c r="P6" s="4"/>
      <c r="Q6" s="4"/>
      <c r="R6" s="11"/>
      <c r="S6" s="4"/>
      <c r="T6" s="4"/>
      <c r="U6" s="11"/>
      <c r="V6" s="4"/>
      <c r="W6" s="4"/>
      <c r="X6" s="11"/>
      <c r="Y6" s="4"/>
      <c r="Z6" s="4"/>
      <c r="AA6" s="11"/>
      <c r="AB6" s="4"/>
      <c r="AC6" s="4"/>
      <c r="AD6" s="11"/>
      <c r="AE6" s="4"/>
      <c r="AF6" s="4"/>
      <c r="AG6" s="11"/>
      <c r="AH6" s="4"/>
      <c r="AI6" s="4"/>
      <c r="AJ6" s="11"/>
      <c r="AK6" s="4"/>
      <c r="AL6" s="4">
        <f t="shared" si="0"/>
        <v>0</v>
      </c>
      <c r="AM6" s="11"/>
      <c r="AN6" s="12">
        <f t="shared" si="1"/>
        <v>0</v>
      </c>
      <c r="AO6" s="12">
        <f t="shared" si="1"/>
        <v>0</v>
      </c>
      <c r="AP6" s="13">
        <f t="shared" si="2"/>
        <v>0</v>
      </c>
      <c r="AQ6" s="12">
        <f>B6+G6+J6+M6+P6+S6+V6+Y6+AB6+AE6+AH6+AK6+AM6</f>
        <v>0</v>
      </c>
      <c r="AR6" s="4"/>
      <c r="AS6" s="4"/>
      <c r="AT6" s="4">
        <v>0</v>
      </c>
    </row>
    <row r="7" spans="1:46" x14ac:dyDescent="0.3">
      <c r="A7" s="9" t="s">
        <v>21</v>
      </c>
      <c r="B7" s="10"/>
      <c r="C7" s="11"/>
      <c r="D7" s="4"/>
      <c r="E7" s="4"/>
      <c r="F7" s="11"/>
      <c r="G7" s="4"/>
      <c r="H7" s="4"/>
      <c r="I7" s="11"/>
      <c r="J7" s="4"/>
      <c r="K7" s="4"/>
      <c r="L7" s="11"/>
      <c r="M7" s="4"/>
      <c r="N7" s="4"/>
      <c r="O7" s="11"/>
      <c r="P7" s="4"/>
      <c r="Q7" s="4"/>
      <c r="R7" s="11"/>
      <c r="S7" s="4"/>
      <c r="T7" s="4"/>
      <c r="U7" s="11"/>
      <c r="V7" s="4"/>
      <c r="W7" s="4"/>
      <c r="X7" s="11"/>
      <c r="Y7" s="4"/>
      <c r="Z7" s="4"/>
      <c r="AA7" s="11"/>
      <c r="AB7" s="4"/>
      <c r="AC7" s="4"/>
      <c r="AD7" s="11"/>
      <c r="AE7" s="4"/>
      <c r="AF7" s="4"/>
      <c r="AG7" s="11"/>
      <c r="AH7" s="4"/>
      <c r="AI7" s="4"/>
      <c r="AJ7" s="11"/>
      <c r="AK7" s="4"/>
      <c r="AL7" s="4">
        <f t="shared" si="0"/>
        <v>0</v>
      </c>
      <c r="AM7" s="11"/>
      <c r="AN7" s="12">
        <f t="shared" si="1"/>
        <v>0</v>
      </c>
      <c r="AO7" s="12">
        <f t="shared" si="1"/>
        <v>0</v>
      </c>
      <c r="AP7" s="13">
        <f t="shared" si="2"/>
        <v>0</v>
      </c>
      <c r="AQ7" s="12">
        <f t="shared" ref="AQ7:AQ15" si="3">B7+G7+J7+M7+P7+S7+V7+Y7+AB7+AE7+AH7+AK7+AM7</f>
        <v>0</v>
      </c>
      <c r="AR7" s="4"/>
      <c r="AS7" s="4"/>
      <c r="AT7" s="4">
        <f t="shared" ref="AT7:AT14" si="4">AQ7-AR7+AS7</f>
        <v>0</v>
      </c>
    </row>
    <row r="8" spans="1:46" x14ac:dyDescent="0.3">
      <c r="A8" s="9" t="s">
        <v>22</v>
      </c>
      <c r="B8" s="10"/>
      <c r="C8" s="11"/>
      <c r="D8" s="4">
        <v>130.54</v>
      </c>
      <c r="E8" s="4"/>
      <c r="F8" s="11"/>
      <c r="G8" s="4">
        <v>51.17</v>
      </c>
      <c r="H8" s="4"/>
      <c r="I8" s="11"/>
      <c r="J8" s="4">
        <v>79.599999999999994</v>
      </c>
      <c r="K8" s="4"/>
      <c r="L8" s="11"/>
      <c r="M8" s="4">
        <v>11.67</v>
      </c>
      <c r="N8" s="4"/>
      <c r="O8" s="11"/>
      <c r="P8" s="4">
        <v>37.89</v>
      </c>
      <c r="Q8" s="4"/>
      <c r="R8" s="11"/>
      <c r="S8" s="4">
        <v>16.55</v>
      </c>
      <c r="T8" s="4"/>
      <c r="U8" s="11"/>
      <c r="V8" s="4">
        <v>31.75</v>
      </c>
      <c r="W8" s="4"/>
      <c r="X8" s="11"/>
      <c r="Y8" s="4">
        <v>21.03</v>
      </c>
      <c r="Z8" s="4"/>
      <c r="AA8" s="11"/>
      <c r="AB8" s="4">
        <v>21.18</v>
      </c>
      <c r="AC8" s="4"/>
      <c r="AD8" s="11"/>
      <c r="AE8" s="4">
        <v>41.51</v>
      </c>
      <c r="AF8" s="4"/>
      <c r="AG8" s="11"/>
      <c r="AH8" s="4">
        <v>25.66</v>
      </c>
      <c r="AI8" s="4"/>
      <c r="AJ8" s="11"/>
      <c r="AK8" s="4">
        <v>39.71</v>
      </c>
      <c r="AL8" s="4">
        <f t="shared" si="0"/>
        <v>39.71</v>
      </c>
      <c r="AM8" s="11"/>
      <c r="AN8" s="12">
        <f t="shared" si="1"/>
        <v>0</v>
      </c>
      <c r="AO8" s="12">
        <f t="shared" si="1"/>
        <v>508.25999999999993</v>
      </c>
      <c r="AP8" s="13">
        <f t="shared" si="2"/>
        <v>-508.25999999999993</v>
      </c>
      <c r="AQ8" s="12">
        <f t="shared" si="3"/>
        <v>377.71999999999997</v>
      </c>
      <c r="AR8" s="4">
        <v>1591.22</v>
      </c>
      <c r="AS8" s="4">
        <v>1835.88</v>
      </c>
      <c r="AT8" s="4">
        <v>-7361.97</v>
      </c>
    </row>
    <row r="9" spans="1:46" x14ac:dyDescent="0.3">
      <c r="A9" s="9" t="s">
        <v>23</v>
      </c>
      <c r="B9" s="10"/>
      <c r="C9" s="11"/>
      <c r="D9" s="4"/>
      <c r="E9" s="4"/>
      <c r="F9" s="11"/>
      <c r="G9" s="4"/>
      <c r="H9" s="4"/>
      <c r="I9" s="11"/>
      <c r="J9" s="4"/>
      <c r="K9" s="4"/>
      <c r="L9" s="11"/>
      <c r="M9" s="4"/>
      <c r="N9" s="4"/>
      <c r="O9" s="11"/>
      <c r="P9" s="4"/>
      <c r="Q9" s="4"/>
      <c r="R9" s="11"/>
      <c r="S9" s="4"/>
      <c r="T9" s="4"/>
      <c r="U9" s="11"/>
      <c r="V9" s="4"/>
      <c r="W9" s="4"/>
      <c r="X9" s="11"/>
      <c r="Y9" s="4"/>
      <c r="Z9" s="4"/>
      <c r="AA9" s="11"/>
      <c r="AB9" s="4"/>
      <c r="AC9" s="4"/>
      <c r="AD9" s="11"/>
      <c r="AE9" s="4"/>
      <c r="AF9" s="4"/>
      <c r="AG9" s="11"/>
      <c r="AH9" s="4"/>
      <c r="AI9" s="4"/>
      <c r="AJ9" s="11"/>
      <c r="AK9" s="4"/>
      <c r="AL9" s="4">
        <f t="shared" si="0"/>
        <v>0</v>
      </c>
      <c r="AM9" s="11"/>
      <c r="AN9" s="12">
        <f t="shared" si="1"/>
        <v>0</v>
      </c>
      <c r="AO9" s="12">
        <f t="shared" si="1"/>
        <v>0</v>
      </c>
      <c r="AP9" s="13">
        <f t="shared" si="2"/>
        <v>0</v>
      </c>
      <c r="AQ9" s="12">
        <f t="shared" si="3"/>
        <v>0</v>
      </c>
      <c r="AR9" s="4"/>
      <c r="AS9" s="4"/>
      <c r="AT9" s="4">
        <f t="shared" si="4"/>
        <v>0</v>
      </c>
    </row>
    <row r="10" spans="1:46" x14ac:dyDescent="0.3">
      <c r="A10" s="9" t="s">
        <v>24</v>
      </c>
      <c r="B10" s="10"/>
      <c r="C10" s="11">
        <v>9653.0499999999993</v>
      </c>
      <c r="D10" s="4">
        <v>8742.14</v>
      </c>
      <c r="E10" s="4"/>
      <c r="F10" s="11">
        <v>9653.0499999999993</v>
      </c>
      <c r="G10" s="4">
        <v>9826.5400000000009</v>
      </c>
      <c r="H10" s="4"/>
      <c r="I10" s="11">
        <v>9653.0499999999993</v>
      </c>
      <c r="J10" s="4">
        <v>9409.44</v>
      </c>
      <c r="K10" s="4"/>
      <c r="L10" s="11">
        <v>9653.0499999999993</v>
      </c>
      <c r="M10" s="4">
        <v>8102.84</v>
      </c>
      <c r="N10" s="4"/>
      <c r="O10" s="11">
        <v>9653.0499999999993</v>
      </c>
      <c r="P10" s="4">
        <v>12889.04</v>
      </c>
      <c r="Q10" s="4"/>
      <c r="R10" s="11">
        <v>9653.0499999999993</v>
      </c>
      <c r="S10" s="4">
        <v>7743.64</v>
      </c>
      <c r="T10" s="4"/>
      <c r="U10" s="11">
        <v>9653.0499999999993</v>
      </c>
      <c r="V10" s="4">
        <v>7013.92</v>
      </c>
      <c r="W10" s="4"/>
      <c r="X10" s="11">
        <v>9653.0499999999993</v>
      </c>
      <c r="Y10" s="4">
        <v>10797.62</v>
      </c>
      <c r="Z10" s="4"/>
      <c r="AA10" s="11">
        <v>9653.0499999999993</v>
      </c>
      <c r="AB10" s="4">
        <v>7757.67</v>
      </c>
      <c r="AC10" s="4"/>
      <c r="AD10" s="11">
        <v>9653.0499999999993</v>
      </c>
      <c r="AE10" s="4">
        <v>10514.97</v>
      </c>
      <c r="AF10" s="4"/>
      <c r="AG10" s="11">
        <v>9653.0499999999993</v>
      </c>
      <c r="AH10" s="4">
        <v>10629.33</v>
      </c>
      <c r="AI10" s="4"/>
      <c r="AJ10" s="11">
        <v>9653.0499999999993</v>
      </c>
      <c r="AK10" s="4">
        <v>8925.0400000000009</v>
      </c>
      <c r="AL10" s="4">
        <f t="shared" si="0"/>
        <v>-728.0099999999984</v>
      </c>
      <c r="AM10" s="11"/>
      <c r="AN10" s="12">
        <f t="shared" si="1"/>
        <v>115836.60000000002</v>
      </c>
      <c r="AO10" s="12">
        <f t="shared" si="1"/>
        <v>112352.19</v>
      </c>
      <c r="AP10" s="13">
        <f t="shared" si="2"/>
        <v>3484.410000000018</v>
      </c>
      <c r="AQ10" s="12">
        <f t="shared" si="3"/>
        <v>103610.04999999999</v>
      </c>
      <c r="AR10" s="4"/>
      <c r="AS10" s="4"/>
      <c r="AT10" s="4">
        <f t="shared" si="4"/>
        <v>103610.04999999999</v>
      </c>
    </row>
    <row r="11" spans="1:46" x14ac:dyDescent="0.3">
      <c r="A11" s="9" t="s">
        <v>25</v>
      </c>
      <c r="B11" s="10"/>
      <c r="C11" s="11">
        <v>12450.28</v>
      </c>
      <c r="D11" s="4">
        <v>11921.7</v>
      </c>
      <c r="E11" s="4"/>
      <c r="F11" s="11">
        <v>12450.28</v>
      </c>
      <c r="G11" s="4">
        <v>12337.26</v>
      </c>
      <c r="H11" s="4"/>
      <c r="I11" s="11">
        <v>13064.01</v>
      </c>
      <c r="J11" s="4">
        <v>13054.49</v>
      </c>
      <c r="K11" s="4"/>
      <c r="L11" s="11">
        <v>13064.01</v>
      </c>
      <c r="M11" s="4">
        <v>10765.17</v>
      </c>
      <c r="N11" s="4"/>
      <c r="O11" s="11">
        <v>13064.01</v>
      </c>
      <c r="P11" s="4">
        <v>17626.7</v>
      </c>
      <c r="Q11" s="4"/>
      <c r="R11" s="11">
        <v>13064.01</v>
      </c>
      <c r="S11" s="4">
        <v>11623.04</v>
      </c>
      <c r="T11" s="4"/>
      <c r="U11" s="11">
        <v>13064.01</v>
      </c>
      <c r="V11" s="4">
        <v>9699.84</v>
      </c>
      <c r="W11" s="4"/>
      <c r="X11" s="11">
        <v>12949.45</v>
      </c>
      <c r="Y11" s="4">
        <v>16436.16</v>
      </c>
      <c r="Z11" s="4"/>
      <c r="AA11" s="11">
        <v>13064.01</v>
      </c>
      <c r="AB11" s="4">
        <v>11382.76</v>
      </c>
      <c r="AC11" s="4"/>
      <c r="AD11" s="11">
        <v>13064.01</v>
      </c>
      <c r="AE11" s="4">
        <v>15512.77</v>
      </c>
      <c r="AF11" s="4"/>
      <c r="AG11" s="11">
        <v>13064.01</v>
      </c>
      <c r="AH11" s="4">
        <v>14777.96</v>
      </c>
      <c r="AI11" s="4"/>
      <c r="AJ11" s="11">
        <v>13064.01</v>
      </c>
      <c r="AK11" s="4">
        <v>13431.14</v>
      </c>
      <c r="AL11" s="4">
        <f t="shared" si="0"/>
        <v>367.1299999999992</v>
      </c>
      <c r="AM11" s="11"/>
      <c r="AN11" s="12">
        <f t="shared" si="1"/>
        <v>155426.1</v>
      </c>
      <c r="AO11" s="12">
        <f t="shared" si="1"/>
        <v>158568.99</v>
      </c>
      <c r="AP11" s="13">
        <f t="shared" si="2"/>
        <v>-3142.8899999999849</v>
      </c>
      <c r="AQ11" s="12">
        <f t="shared" si="3"/>
        <v>146647.28999999998</v>
      </c>
      <c r="AR11" s="4">
        <v>7593.04</v>
      </c>
      <c r="AS11" s="4">
        <v>7920.25</v>
      </c>
      <c r="AT11" s="4">
        <v>-29868.12</v>
      </c>
    </row>
    <row r="12" spans="1:46" x14ac:dyDescent="0.3">
      <c r="A12" s="9" t="s">
        <v>26</v>
      </c>
      <c r="B12" s="10"/>
      <c r="C12" s="11"/>
      <c r="D12" s="4"/>
      <c r="E12" s="4"/>
      <c r="F12" s="11"/>
      <c r="G12" s="4"/>
      <c r="H12" s="4"/>
      <c r="I12" s="11"/>
      <c r="J12" s="4"/>
      <c r="K12" s="4"/>
      <c r="L12" s="11"/>
      <c r="M12" s="4"/>
      <c r="N12" s="4"/>
      <c r="O12" s="11"/>
      <c r="P12" s="4"/>
      <c r="Q12" s="4"/>
      <c r="R12" s="11"/>
      <c r="S12" s="4"/>
      <c r="T12" s="4"/>
      <c r="U12" s="11"/>
      <c r="V12" s="4"/>
      <c r="W12" s="4"/>
      <c r="X12" s="11"/>
      <c r="Y12" s="4"/>
      <c r="Z12" s="4"/>
      <c r="AA12" s="11"/>
      <c r="AB12" s="4"/>
      <c r="AC12" s="4"/>
      <c r="AD12" s="11"/>
      <c r="AE12" s="4"/>
      <c r="AF12" s="4"/>
      <c r="AG12" s="11"/>
      <c r="AH12" s="4"/>
      <c r="AI12" s="4"/>
      <c r="AJ12" s="11"/>
      <c r="AK12" s="4"/>
      <c r="AL12" s="4">
        <f t="shared" si="0"/>
        <v>0</v>
      </c>
      <c r="AM12" s="11"/>
      <c r="AN12" s="12">
        <f t="shared" si="1"/>
        <v>0</v>
      </c>
      <c r="AO12" s="12">
        <f t="shared" si="1"/>
        <v>0</v>
      </c>
      <c r="AP12" s="13">
        <f t="shared" si="2"/>
        <v>0</v>
      </c>
      <c r="AQ12" s="12">
        <f t="shared" si="3"/>
        <v>0</v>
      </c>
      <c r="AR12" s="4">
        <v>184.35</v>
      </c>
      <c r="AS12" s="4">
        <v>184.35</v>
      </c>
      <c r="AT12" s="4">
        <v>-203.14</v>
      </c>
    </row>
    <row r="13" spans="1:46" x14ac:dyDescent="0.3">
      <c r="A13" s="9" t="s">
        <v>27</v>
      </c>
      <c r="B13" s="10"/>
      <c r="C13" s="11">
        <v>200279.18</v>
      </c>
      <c r="D13" s="4">
        <v>174883.4</v>
      </c>
      <c r="E13" s="4"/>
      <c r="F13" s="11">
        <v>131115.01999999999</v>
      </c>
      <c r="G13" s="4">
        <v>125076.88</v>
      </c>
      <c r="H13" s="4"/>
      <c r="I13" s="11">
        <v>105286</v>
      </c>
      <c r="J13" s="4">
        <v>114672.8</v>
      </c>
      <c r="K13" s="4"/>
      <c r="L13" s="11">
        <v>117797.98</v>
      </c>
      <c r="M13" s="4">
        <v>97974.25</v>
      </c>
      <c r="N13" s="4"/>
      <c r="O13" s="11">
        <v>6300.99</v>
      </c>
      <c r="P13" s="4">
        <v>14759.98</v>
      </c>
      <c r="Q13" s="4"/>
      <c r="R13" s="11"/>
      <c r="S13" s="4">
        <v>4504.2299999999996</v>
      </c>
      <c r="T13" s="4"/>
      <c r="U13" s="11"/>
      <c r="V13" s="4">
        <v>1354.36</v>
      </c>
      <c r="W13" s="4"/>
      <c r="X13" s="11"/>
      <c r="Y13" s="4">
        <v>6203.41</v>
      </c>
      <c r="Z13" s="4"/>
      <c r="AA13" s="11"/>
      <c r="AB13" s="4">
        <v>4228.6000000000004</v>
      </c>
      <c r="AC13" s="4"/>
      <c r="AD13" s="11">
        <v>97327.039999999994</v>
      </c>
      <c r="AE13" s="4">
        <v>73395.64</v>
      </c>
      <c r="AF13" s="4"/>
      <c r="AG13" s="11">
        <v>131559.99</v>
      </c>
      <c r="AH13" s="4">
        <v>112216.6</v>
      </c>
      <c r="AI13" s="4"/>
      <c r="AJ13" s="11">
        <v>133581.98000000001</v>
      </c>
      <c r="AK13" s="4">
        <v>115649.45</v>
      </c>
      <c r="AL13" s="4">
        <f t="shared" si="0"/>
        <v>-17932.530000000013</v>
      </c>
      <c r="AM13" s="11"/>
      <c r="AN13" s="14">
        <f t="shared" si="1"/>
        <v>923248.17999999993</v>
      </c>
      <c r="AO13" s="12">
        <f t="shared" si="1"/>
        <v>844919.6</v>
      </c>
      <c r="AP13" s="15">
        <f t="shared" si="2"/>
        <v>78328.579999999958</v>
      </c>
      <c r="AQ13" s="12">
        <f t="shared" si="3"/>
        <v>670036.19999999984</v>
      </c>
      <c r="AR13" s="4">
        <v>108174.95</v>
      </c>
      <c r="AS13" s="4">
        <v>112439</v>
      </c>
      <c r="AT13" s="4">
        <v>-305548.89</v>
      </c>
    </row>
    <row r="14" spans="1:46" x14ac:dyDescent="0.3">
      <c r="A14" s="9" t="s">
        <v>28</v>
      </c>
      <c r="B14" s="10"/>
      <c r="C14" s="11">
        <v>18673.259999999998</v>
      </c>
      <c r="D14" s="4">
        <v>20197.419999999998</v>
      </c>
      <c r="E14" s="4"/>
      <c r="F14" s="11">
        <v>42585.78</v>
      </c>
      <c r="G14" s="4">
        <v>20476.52</v>
      </c>
      <c r="H14" s="4"/>
      <c r="I14" s="11">
        <v>-7120.02</v>
      </c>
      <c r="J14" s="4">
        <v>16668.98</v>
      </c>
      <c r="K14" s="4"/>
      <c r="L14" s="11">
        <v>18270.240000000002</v>
      </c>
      <c r="M14" s="4">
        <v>18025.18</v>
      </c>
      <c r="N14" s="4"/>
      <c r="O14" s="11">
        <v>15583.44</v>
      </c>
      <c r="P14" s="4">
        <v>20528.66</v>
      </c>
      <c r="Q14" s="4"/>
      <c r="R14" s="11">
        <v>19613.64</v>
      </c>
      <c r="S14" s="4">
        <v>17893.93</v>
      </c>
      <c r="T14" s="4"/>
      <c r="U14" s="11">
        <v>12627.96</v>
      </c>
      <c r="V14" s="4">
        <v>9350.92</v>
      </c>
      <c r="W14" s="4"/>
      <c r="X14" s="11">
        <v>10683</v>
      </c>
      <c r="Y14" s="4">
        <v>11734.71</v>
      </c>
      <c r="Z14" s="4"/>
      <c r="AA14" s="11">
        <v>15615.01</v>
      </c>
      <c r="AB14" s="4">
        <v>15417.09</v>
      </c>
      <c r="AC14" s="4"/>
      <c r="AD14" s="11">
        <v>16095.72</v>
      </c>
      <c r="AE14" s="4">
        <v>19370.39</v>
      </c>
      <c r="AF14" s="4"/>
      <c r="AG14" s="11">
        <v>14813.76</v>
      </c>
      <c r="AH14" s="4">
        <v>16877.68</v>
      </c>
      <c r="AI14" s="4"/>
      <c r="AJ14" s="11">
        <v>19514.28</v>
      </c>
      <c r="AK14" s="4">
        <v>15581.38</v>
      </c>
      <c r="AL14" s="4">
        <f t="shared" si="0"/>
        <v>-3932.8999999999996</v>
      </c>
      <c r="AM14" s="11"/>
      <c r="AN14" s="12">
        <f t="shared" si="1"/>
        <v>196956.07</v>
      </c>
      <c r="AO14" s="12">
        <f t="shared" si="1"/>
        <v>202122.86</v>
      </c>
      <c r="AP14" s="13">
        <f t="shared" si="2"/>
        <v>-5166.789999999979</v>
      </c>
      <c r="AQ14" s="12">
        <f t="shared" si="3"/>
        <v>181925.44</v>
      </c>
      <c r="AR14" s="4"/>
      <c r="AS14" s="4"/>
      <c r="AT14" s="4">
        <f t="shared" si="4"/>
        <v>181925.44</v>
      </c>
    </row>
    <row r="15" spans="1:46" x14ac:dyDescent="0.3">
      <c r="A15" s="9" t="s">
        <v>29</v>
      </c>
      <c r="B15" s="10"/>
      <c r="C15" s="16">
        <v>9695.58</v>
      </c>
      <c r="D15" s="4">
        <v>9970.42</v>
      </c>
      <c r="E15" s="4"/>
      <c r="F15" s="16">
        <v>11509.99</v>
      </c>
      <c r="G15" s="4">
        <v>10447.06</v>
      </c>
      <c r="H15" s="4"/>
      <c r="I15" s="11">
        <v>7784.61</v>
      </c>
      <c r="J15" s="4">
        <v>8692.26</v>
      </c>
      <c r="K15" s="4"/>
      <c r="L15" s="11">
        <v>8245.81</v>
      </c>
      <c r="M15" s="4">
        <v>8372.84</v>
      </c>
      <c r="N15" s="4"/>
      <c r="O15" s="11">
        <v>9003.85</v>
      </c>
      <c r="P15" s="4">
        <v>11036.64</v>
      </c>
      <c r="Q15" s="4"/>
      <c r="R15" s="11">
        <v>12211.81</v>
      </c>
      <c r="S15" s="4">
        <v>9982.16</v>
      </c>
      <c r="T15" s="4"/>
      <c r="U15" s="11">
        <v>8307.52</v>
      </c>
      <c r="V15" s="4">
        <v>7066.38</v>
      </c>
      <c r="W15" s="4"/>
      <c r="X15" s="11">
        <v>8062.71</v>
      </c>
      <c r="Y15" s="4">
        <v>10491.46</v>
      </c>
      <c r="Z15" s="4"/>
      <c r="AA15" s="11">
        <v>10379.93</v>
      </c>
      <c r="AB15" s="4">
        <v>10822.66</v>
      </c>
      <c r="AC15" s="4"/>
      <c r="AD15" s="11">
        <v>8572.7199999999993</v>
      </c>
      <c r="AE15" s="4">
        <v>11816.53</v>
      </c>
      <c r="AF15" s="4"/>
      <c r="AG15" s="11">
        <v>10563.75</v>
      </c>
      <c r="AH15" s="4">
        <v>12657.31</v>
      </c>
      <c r="AI15" s="4"/>
      <c r="AJ15" s="11">
        <v>11066.24</v>
      </c>
      <c r="AK15" s="4">
        <v>9944.57</v>
      </c>
      <c r="AL15" s="4">
        <f t="shared" si="0"/>
        <v>-1121.67</v>
      </c>
      <c r="AM15" s="11"/>
      <c r="AN15" s="12">
        <f t="shared" si="1"/>
        <v>115404.52</v>
      </c>
      <c r="AO15" s="12">
        <f t="shared" si="1"/>
        <v>121300.29000000001</v>
      </c>
      <c r="AP15" s="13">
        <f t="shared" si="2"/>
        <v>-5895.7700000000041</v>
      </c>
      <c r="AQ15" s="12">
        <f t="shared" si="3"/>
        <v>111329.87</v>
      </c>
      <c r="AR15" s="4">
        <v>15215.63</v>
      </c>
      <c r="AS15" s="4">
        <v>17236.09</v>
      </c>
      <c r="AT15" s="4">
        <v>-56245.21</v>
      </c>
    </row>
    <row r="16" spans="1:46" x14ac:dyDescent="0.3">
      <c r="A16" s="9" t="s">
        <v>30</v>
      </c>
      <c r="B16" s="10"/>
      <c r="C16" s="17">
        <f t="shared" ref="C16:AP16" si="5">SUM(C4:C15)</f>
        <v>293715.32</v>
      </c>
      <c r="D16" s="17">
        <f t="shared" si="5"/>
        <v>267010.75</v>
      </c>
      <c r="E16" s="17">
        <f t="shared" si="5"/>
        <v>0</v>
      </c>
      <c r="F16" s="17">
        <f t="shared" si="5"/>
        <v>250278.09</v>
      </c>
      <c r="G16" s="17">
        <f t="shared" si="5"/>
        <v>220693.41</v>
      </c>
      <c r="H16" s="17">
        <f t="shared" si="5"/>
        <v>0</v>
      </c>
      <c r="I16" s="17">
        <f t="shared" si="5"/>
        <v>171631.62</v>
      </c>
      <c r="J16" s="17">
        <f t="shared" si="5"/>
        <v>205974.01000000004</v>
      </c>
      <c r="K16" s="17">
        <f t="shared" si="5"/>
        <v>0</v>
      </c>
      <c r="L16" s="17">
        <f t="shared" si="5"/>
        <v>209995.06</v>
      </c>
      <c r="M16" s="17">
        <f t="shared" si="5"/>
        <v>178718.78999999998</v>
      </c>
      <c r="N16" s="17">
        <f t="shared" si="5"/>
        <v>0</v>
      </c>
      <c r="O16" s="17">
        <f t="shared" si="5"/>
        <v>94814</v>
      </c>
      <c r="P16" s="17">
        <f t="shared" si="5"/>
        <v>132940.76</v>
      </c>
      <c r="Q16" s="17">
        <f t="shared" si="5"/>
        <v>0</v>
      </c>
      <c r="R16" s="17">
        <f t="shared" si="5"/>
        <v>95751.169999999984</v>
      </c>
      <c r="S16" s="17">
        <f t="shared" si="5"/>
        <v>88279.270000000019</v>
      </c>
      <c r="T16" s="17">
        <f t="shared" si="5"/>
        <v>0</v>
      </c>
      <c r="U16" s="17">
        <f t="shared" si="5"/>
        <v>84861.2</v>
      </c>
      <c r="V16" s="17">
        <f t="shared" si="5"/>
        <v>65563.31</v>
      </c>
      <c r="W16" s="17">
        <f t="shared" si="5"/>
        <v>0</v>
      </c>
      <c r="X16" s="17">
        <f t="shared" si="5"/>
        <v>82042.720000000001</v>
      </c>
      <c r="Y16" s="17">
        <f t="shared" si="5"/>
        <v>106702.56</v>
      </c>
      <c r="Z16" s="17">
        <f t="shared" si="5"/>
        <v>0</v>
      </c>
      <c r="AA16" s="17">
        <f t="shared" si="5"/>
        <v>89932.66</v>
      </c>
      <c r="AB16" s="17">
        <f t="shared" si="5"/>
        <v>84772.6</v>
      </c>
      <c r="AC16" s="17">
        <f t="shared" si="5"/>
        <v>0</v>
      </c>
      <c r="AD16" s="17">
        <f t="shared" si="5"/>
        <v>187676.51</v>
      </c>
      <c r="AE16" s="17">
        <f t="shared" si="5"/>
        <v>182030.69000000003</v>
      </c>
      <c r="AF16" s="17">
        <f t="shared" si="5"/>
        <v>0</v>
      </c>
      <c r="AG16" s="17">
        <f t="shared" si="5"/>
        <v>222618.53</v>
      </c>
      <c r="AH16" s="17">
        <f t="shared" si="5"/>
        <v>213890.66</v>
      </c>
      <c r="AI16" s="17">
        <f t="shared" si="5"/>
        <v>0</v>
      </c>
      <c r="AJ16" s="17">
        <f t="shared" si="5"/>
        <v>229843.53</v>
      </c>
      <c r="AK16" s="17">
        <f t="shared" si="5"/>
        <v>206292.46000000002</v>
      </c>
      <c r="AL16" s="17">
        <f t="shared" si="5"/>
        <v>-23551.070000000007</v>
      </c>
      <c r="AM16" s="17">
        <f t="shared" si="5"/>
        <v>0</v>
      </c>
      <c r="AN16" s="17">
        <f t="shared" si="5"/>
        <v>2013160.4100000001</v>
      </c>
      <c r="AO16" s="17">
        <f t="shared" si="5"/>
        <v>1952869.27</v>
      </c>
      <c r="AP16" s="17">
        <f t="shared" si="5"/>
        <v>60291.14000000013</v>
      </c>
      <c r="AQ16" s="18"/>
      <c r="AR16" s="17">
        <f t="shared" ref="AR16:AT16" si="6">SUM(AR4:AR15)</f>
        <v>163014.54999999999</v>
      </c>
      <c r="AS16" s="17">
        <f t="shared" si="6"/>
        <v>171753.28</v>
      </c>
      <c r="AT16" s="17">
        <f t="shared" si="6"/>
        <v>-245981.09</v>
      </c>
    </row>
  </sheetData>
  <mergeCells count="14">
    <mergeCell ref="AN2:AP2"/>
    <mergeCell ref="AR2:AT2"/>
    <mergeCell ref="U2:W2"/>
    <mergeCell ref="X2:Z2"/>
    <mergeCell ref="AA2:AC2"/>
    <mergeCell ref="AD2:AF2"/>
    <mergeCell ref="AG2:AI2"/>
    <mergeCell ref="AJ2:AL2"/>
    <mergeCell ref="R2:T2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66"/>
  <sheetViews>
    <sheetView topLeftCell="A33" zoomScaleNormal="100" workbookViewId="0">
      <selection activeCell="L30" sqref="L30"/>
    </sheetView>
  </sheetViews>
  <sheetFormatPr defaultColWidth="9.109375" defaultRowHeight="13.2" x14ac:dyDescent="0.25"/>
  <cols>
    <col min="1" max="2" width="13.44140625" style="159" customWidth="1"/>
    <col min="3" max="3" width="14" style="159" customWidth="1"/>
    <col min="4" max="4" width="12.33203125" style="127" customWidth="1"/>
    <col min="5" max="5" width="16.88671875" style="127" customWidth="1"/>
    <col min="6" max="6" width="12.33203125" style="127" customWidth="1"/>
    <col min="7" max="7" width="21.88671875" style="127" customWidth="1"/>
    <col min="8" max="16384" width="9.109375" style="127"/>
  </cols>
  <sheetData>
    <row r="1" spans="1:7" ht="15.6" x14ac:dyDescent="0.3">
      <c r="A1" s="278" t="s">
        <v>31</v>
      </c>
      <c r="B1" s="278"/>
      <c r="C1" s="278"/>
      <c r="D1" s="278"/>
      <c r="E1" s="278"/>
      <c r="F1" s="278"/>
    </row>
    <row r="2" spans="1:7" ht="12" customHeight="1" x14ac:dyDescent="0.25">
      <c r="A2" s="279" t="s">
        <v>32</v>
      </c>
      <c r="B2" s="279"/>
      <c r="C2" s="279"/>
      <c r="D2" s="279"/>
      <c r="E2" s="279"/>
      <c r="F2" s="279"/>
      <c r="G2" s="128"/>
    </row>
    <row r="3" spans="1:7" x14ac:dyDescent="0.25">
      <c r="A3" s="129">
        <v>1</v>
      </c>
      <c r="B3" s="129"/>
      <c r="C3" s="129"/>
      <c r="D3" s="74" t="s">
        <v>33</v>
      </c>
      <c r="E3" s="280">
        <v>2000</v>
      </c>
      <c r="F3" s="280"/>
      <c r="G3" s="128"/>
    </row>
    <row r="4" spans="1:7" x14ac:dyDescent="0.25">
      <c r="A4" s="129">
        <v>2</v>
      </c>
      <c r="B4" s="129"/>
      <c r="C4" s="129"/>
      <c r="D4" s="74" t="s">
        <v>34</v>
      </c>
      <c r="E4" s="280">
        <v>6</v>
      </c>
      <c r="F4" s="280"/>
      <c r="G4" s="128"/>
    </row>
    <row r="5" spans="1:7" hidden="1" x14ac:dyDescent="0.25">
      <c r="A5" s="129">
        <v>3</v>
      </c>
      <c r="B5" s="129"/>
      <c r="C5" s="129"/>
      <c r="D5" s="74" t="s">
        <v>35</v>
      </c>
      <c r="E5" s="280">
        <v>46</v>
      </c>
      <c r="F5" s="280"/>
      <c r="G5" s="128"/>
    </row>
    <row r="6" spans="1:7" ht="21" hidden="1" x14ac:dyDescent="0.25">
      <c r="A6" s="129">
        <v>4</v>
      </c>
      <c r="B6" s="129"/>
      <c r="C6" s="129"/>
      <c r="D6" s="74" t="s">
        <v>36</v>
      </c>
      <c r="E6" s="280">
        <f>E24</f>
        <v>4383.8999999999996</v>
      </c>
      <c r="F6" s="280"/>
      <c r="G6" s="128"/>
    </row>
    <row r="7" spans="1:7" ht="21" hidden="1" x14ac:dyDescent="0.25">
      <c r="A7" s="129">
        <v>5</v>
      </c>
      <c r="B7" s="129"/>
      <c r="C7" s="129"/>
      <c r="D7" s="74" t="s">
        <v>37</v>
      </c>
      <c r="E7" s="280">
        <f>76.8+115.1+119+93.4</f>
        <v>404.29999999999995</v>
      </c>
      <c r="F7" s="280"/>
      <c r="G7" s="128"/>
    </row>
    <row r="8" spans="1:7" ht="41.4" hidden="1" x14ac:dyDescent="0.25">
      <c r="A8" s="129">
        <v>6</v>
      </c>
      <c r="B8" s="129"/>
      <c r="C8" s="129"/>
      <c r="D8" s="74" t="s">
        <v>38</v>
      </c>
      <c r="E8" s="280">
        <v>473</v>
      </c>
      <c r="F8" s="280"/>
      <c r="G8" s="128"/>
    </row>
    <row r="9" spans="1:7" ht="44.25" hidden="1" customHeight="1" x14ac:dyDescent="0.25">
      <c r="A9" s="129">
        <v>7</v>
      </c>
      <c r="B9" s="129"/>
      <c r="C9" s="129"/>
      <c r="D9" s="130" t="s">
        <v>39</v>
      </c>
      <c r="E9" s="281" t="s">
        <v>40</v>
      </c>
      <c r="F9" s="282"/>
      <c r="G9" s="128"/>
    </row>
    <row r="10" spans="1:7" ht="21" hidden="1" x14ac:dyDescent="0.25">
      <c r="A10" s="129">
        <v>8</v>
      </c>
      <c r="B10" s="129"/>
      <c r="C10" s="129"/>
      <c r="D10" s="74" t="s">
        <v>41</v>
      </c>
      <c r="E10" s="277" t="s">
        <v>42</v>
      </c>
      <c r="F10" s="277"/>
      <c r="G10" s="128"/>
    </row>
    <row r="11" spans="1:7" ht="21" hidden="1" x14ac:dyDescent="0.25">
      <c r="A11" s="129">
        <v>9</v>
      </c>
      <c r="B11" s="129"/>
      <c r="C11" s="129"/>
      <c r="D11" s="74" t="s">
        <v>43</v>
      </c>
      <c r="E11" s="277" t="s">
        <v>42</v>
      </c>
      <c r="F11" s="277"/>
      <c r="G11" s="128"/>
    </row>
    <row r="12" spans="1:7" ht="45" hidden="1" customHeight="1" x14ac:dyDescent="0.25">
      <c r="A12" s="129">
        <v>10</v>
      </c>
      <c r="B12" s="129"/>
      <c r="C12" s="129"/>
      <c r="D12" s="74" t="s">
        <v>44</v>
      </c>
      <c r="E12" s="277" t="s">
        <v>42</v>
      </c>
      <c r="F12" s="277"/>
      <c r="G12" s="128"/>
    </row>
    <row r="13" spans="1:7" ht="30.75" hidden="1" customHeight="1" x14ac:dyDescent="0.25">
      <c r="A13" s="129">
        <v>11</v>
      </c>
      <c r="B13" s="129"/>
      <c r="C13" s="129"/>
      <c r="D13" s="74" t="s">
        <v>45</v>
      </c>
      <c r="E13" s="285" t="s">
        <v>46</v>
      </c>
      <c r="F13" s="285"/>
      <c r="G13" s="128"/>
    </row>
    <row r="14" spans="1:7" ht="70.5" hidden="1" customHeight="1" x14ac:dyDescent="0.25">
      <c r="A14" s="129">
        <v>12</v>
      </c>
      <c r="B14" s="129"/>
      <c r="C14" s="129"/>
      <c r="D14" s="131" t="s">
        <v>47</v>
      </c>
      <c r="E14" s="286" t="s">
        <v>48</v>
      </c>
      <c r="F14" s="287"/>
      <c r="G14" s="128"/>
    </row>
    <row r="15" spans="1:7" ht="22.5" customHeight="1" x14ac:dyDescent="0.25">
      <c r="A15" s="279" t="s">
        <v>49</v>
      </c>
      <c r="B15" s="279"/>
      <c r="C15" s="279"/>
      <c r="D15" s="279"/>
      <c r="E15" s="279"/>
      <c r="F15" s="279"/>
      <c r="G15" s="128"/>
    </row>
    <row r="16" spans="1:7" ht="61.8" x14ac:dyDescent="0.25">
      <c r="A16" s="129">
        <v>1</v>
      </c>
      <c r="B16" s="129"/>
      <c r="C16" s="129"/>
      <c r="D16" s="74" t="s">
        <v>50</v>
      </c>
      <c r="E16" s="288" t="s">
        <v>107</v>
      </c>
      <c r="F16" s="288"/>
      <c r="G16" s="73"/>
    </row>
    <row r="17" spans="1:13" ht="12" customHeight="1" x14ac:dyDescent="0.25">
      <c r="A17" s="289"/>
      <c r="B17" s="289"/>
      <c r="C17" s="289"/>
      <c r="D17" s="289"/>
      <c r="E17" s="289"/>
      <c r="F17" s="289"/>
      <c r="G17" s="128"/>
    </row>
    <row r="18" spans="1:13" x14ac:dyDescent="0.25">
      <c r="A18" s="136"/>
      <c r="B18" s="136"/>
      <c r="C18" s="290" t="s">
        <v>59</v>
      </c>
      <c r="D18" s="290"/>
      <c r="E18" s="290"/>
      <c r="F18" s="290"/>
      <c r="G18" s="290"/>
    </row>
    <row r="19" spans="1:13" x14ac:dyDescent="0.25">
      <c r="A19" s="136"/>
      <c r="B19" s="136"/>
      <c r="C19" s="291" t="s">
        <v>60</v>
      </c>
      <c r="D19" s="289"/>
      <c r="E19" s="289"/>
      <c r="F19" s="289"/>
      <c r="G19" s="289"/>
    </row>
    <row r="20" spans="1:13" ht="32.25" customHeight="1" x14ac:dyDescent="0.25">
      <c r="A20" s="137"/>
      <c r="B20" s="137"/>
      <c r="C20" s="292" t="s">
        <v>121</v>
      </c>
      <c r="D20" s="293"/>
      <c r="E20" s="293"/>
      <c r="F20" s="293"/>
      <c r="G20" s="293"/>
    </row>
    <row r="21" spans="1:13" x14ac:dyDescent="0.25">
      <c r="A21" s="137"/>
      <c r="B21" s="137"/>
      <c r="C21" s="138"/>
      <c r="D21" s="139"/>
      <c r="E21" s="140" t="s">
        <v>62</v>
      </c>
      <c r="F21" s="139"/>
      <c r="G21" s="139"/>
    </row>
    <row r="22" spans="1:13" x14ac:dyDescent="0.25">
      <c r="A22" s="137"/>
      <c r="B22" s="137"/>
      <c r="C22" s="138"/>
      <c r="D22" s="139"/>
      <c r="E22" s="140"/>
      <c r="F22" s="139"/>
      <c r="G22" s="139"/>
    </row>
    <row r="23" spans="1:13" x14ac:dyDescent="0.25">
      <c r="A23" s="137" t="s">
        <v>124</v>
      </c>
      <c r="B23" s="137"/>
      <c r="C23" s="138"/>
      <c r="D23" s="139"/>
      <c r="E23" s="140"/>
      <c r="F23" s="139"/>
      <c r="G23" s="139"/>
    </row>
    <row r="24" spans="1:13" x14ac:dyDescent="0.25">
      <c r="A24" s="137" t="s">
        <v>106</v>
      </c>
      <c r="B24" s="137"/>
      <c r="C24" s="138"/>
      <c r="D24" s="139"/>
      <c r="E24" s="181">
        <v>4383.8999999999996</v>
      </c>
      <c r="F24" s="139"/>
      <c r="G24" s="139"/>
    </row>
    <row r="25" spans="1:13" x14ac:dyDescent="0.25">
      <c r="A25" s="137" t="s">
        <v>125</v>
      </c>
      <c r="B25" s="137"/>
      <c r="C25" s="138"/>
      <c r="D25" s="139"/>
      <c r="E25" s="140"/>
      <c r="F25" s="139"/>
      <c r="G25" s="139"/>
    </row>
    <row r="26" spans="1:13" x14ac:dyDescent="0.25">
      <c r="A26" s="137" t="s">
        <v>126</v>
      </c>
      <c r="B26" s="137"/>
      <c r="C26" s="138"/>
      <c r="D26" s="139"/>
      <c r="E26" s="140"/>
      <c r="F26" s="139"/>
      <c r="G26" s="139"/>
    </row>
    <row r="27" spans="1:13" x14ac:dyDescent="0.25">
      <c r="A27" s="137"/>
      <c r="B27" s="137"/>
      <c r="C27" s="138"/>
      <c r="D27" s="139"/>
      <c r="E27" s="140"/>
      <c r="F27" s="139"/>
      <c r="G27" s="139"/>
    </row>
    <row r="28" spans="1:13" ht="27.75" customHeight="1" x14ac:dyDescent="0.25">
      <c r="A28" s="294" t="s">
        <v>67</v>
      </c>
      <c r="B28" s="294"/>
      <c r="C28" s="295"/>
      <c r="D28" s="295"/>
      <c r="E28" s="295"/>
      <c r="F28" s="295"/>
      <c r="G28" s="295"/>
    </row>
    <row r="29" spans="1:13" s="142" customFormat="1" ht="65.25" customHeight="1" x14ac:dyDescent="0.3">
      <c r="A29" s="141" t="s">
        <v>115</v>
      </c>
      <c r="B29" s="75" t="s">
        <v>114</v>
      </c>
      <c r="C29" s="26" t="s">
        <v>116</v>
      </c>
      <c r="D29" s="26" t="s">
        <v>117</v>
      </c>
      <c r="E29" s="141" t="s">
        <v>71</v>
      </c>
      <c r="F29" s="131" t="s">
        <v>118</v>
      </c>
      <c r="G29" s="26" t="s">
        <v>73</v>
      </c>
    </row>
    <row r="30" spans="1:13" ht="29.25" customHeight="1" x14ac:dyDescent="0.25">
      <c r="A30" s="143">
        <f>'2015 (2)'!E35</f>
        <v>110192.86000000022</v>
      </c>
      <c r="B30" s="76">
        <v>7.68</v>
      </c>
      <c r="C30" s="144">
        <f>'Космо Комарова д33 2016'!AN4</f>
        <v>421444.49</v>
      </c>
      <c r="D30" s="144">
        <f>'Космо Комарова д33 2016'!AO4</f>
        <v>366252.14</v>
      </c>
      <c r="E30" s="144">
        <f>C30</f>
        <v>421444.49</v>
      </c>
      <c r="F30" s="143">
        <f t="shared" ref="F30:F34" si="0">A30+C30-D30</f>
        <v>165385.2100000002</v>
      </c>
      <c r="G30" s="74" t="s">
        <v>74</v>
      </c>
    </row>
    <row r="31" spans="1:13" ht="44.25" customHeight="1" x14ac:dyDescent="0.25">
      <c r="A31" s="143">
        <f>'2015 (2)'!E36</f>
        <v>36237.97000000003</v>
      </c>
      <c r="B31" s="76" t="s">
        <v>130</v>
      </c>
      <c r="C31" s="144">
        <f>'Космо Комарова д33 2016'!AN11</f>
        <v>158647.24000000002</v>
      </c>
      <c r="D31" s="144">
        <f>'Космо Комарова д33 2016'!AO11</f>
        <v>149777.74000000002</v>
      </c>
      <c r="E31" s="144">
        <f t="shared" ref="E31:E32" si="1">C31</f>
        <v>158647.24000000002</v>
      </c>
      <c r="F31" s="143">
        <f t="shared" si="0"/>
        <v>45107.47000000003</v>
      </c>
      <c r="G31" s="74" t="s">
        <v>75</v>
      </c>
    </row>
    <row r="32" spans="1:13" ht="28.5" customHeight="1" x14ac:dyDescent="0.25">
      <c r="A32" s="143">
        <f>'2015 (2)'!E37</f>
        <v>22314.99000000002</v>
      </c>
      <c r="B32" s="76">
        <v>2.37</v>
      </c>
      <c r="C32" s="144">
        <f>'Космо Комарова д33 2016'!AN10</f>
        <v>115754.15999999997</v>
      </c>
      <c r="D32" s="144">
        <f>'Космо Комарова д33 2016'!AO10</f>
        <v>108746.86</v>
      </c>
      <c r="E32" s="144">
        <f t="shared" si="1"/>
        <v>115754.15999999997</v>
      </c>
      <c r="F32" s="143">
        <f t="shared" si="0"/>
        <v>29322.289999999994</v>
      </c>
      <c r="G32" s="74" t="s">
        <v>76</v>
      </c>
      <c r="I32" s="145" t="s">
        <v>109</v>
      </c>
      <c r="J32" s="145" t="s">
        <v>110</v>
      </c>
      <c r="K32" s="145" t="s">
        <v>111</v>
      </c>
      <c r="L32" s="145" t="s">
        <v>128</v>
      </c>
      <c r="M32" s="145" t="s">
        <v>113</v>
      </c>
    </row>
    <row r="33" spans="1:13" ht="42" customHeight="1" x14ac:dyDescent="0.25">
      <c r="A33" s="143">
        <f>'2015 (2)'!E38</f>
        <v>25095.680000000037</v>
      </c>
      <c r="B33" s="76">
        <v>1.72</v>
      </c>
      <c r="C33" s="144">
        <f>'Космо Комарова д33 2016'!AN5</f>
        <v>91553.57</v>
      </c>
      <c r="D33" s="144">
        <f>'Космо Комарова д33 2016'!AO5</f>
        <v>86618.8</v>
      </c>
      <c r="E33" s="146">
        <f>E48</f>
        <v>66798.66</v>
      </c>
      <c r="F33" s="143">
        <f t="shared" si="0"/>
        <v>30030.450000000041</v>
      </c>
      <c r="G33" s="74" t="s">
        <v>129</v>
      </c>
      <c r="I33" s="145"/>
      <c r="J33" s="145"/>
      <c r="K33" s="145">
        <f>200*12</f>
        <v>2400</v>
      </c>
      <c r="L33" s="145">
        <f>250*12</f>
        <v>3000</v>
      </c>
      <c r="M33" s="147">
        <f>I33+J33+K33+L33</f>
        <v>5400</v>
      </c>
    </row>
    <row r="34" spans="1:13" ht="27" customHeight="1" x14ac:dyDescent="0.25">
      <c r="A34" s="143">
        <f>'2015 (2)'!E39</f>
        <v>1344.62</v>
      </c>
      <c r="B34" s="143"/>
      <c r="C34" s="144">
        <f>'Космо Комарова д33 2016'!AN6</f>
        <v>0</v>
      </c>
      <c r="D34" s="144">
        <f>'Космо Комарова д33 2016'!AO6</f>
        <v>0</v>
      </c>
      <c r="E34" s="148"/>
      <c r="F34" s="143">
        <f t="shared" si="0"/>
        <v>1344.62</v>
      </c>
      <c r="G34" s="74" t="s">
        <v>78</v>
      </c>
    </row>
    <row r="35" spans="1:13" ht="26.25" customHeight="1" x14ac:dyDescent="0.25">
      <c r="A35" s="149">
        <f>SUM(A30:A34)</f>
        <v>195186.12000000029</v>
      </c>
      <c r="B35" s="149"/>
      <c r="C35" s="149">
        <f t="shared" ref="C35:F35" si="2">SUM(C30:C34)</f>
        <v>787399.46</v>
      </c>
      <c r="D35" s="149">
        <f t="shared" si="2"/>
        <v>711395.54</v>
      </c>
      <c r="E35" s="149">
        <f t="shared" si="2"/>
        <v>762644.54999999993</v>
      </c>
      <c r="F35" s="149">
        <f t="shared" si="2"/>
        <v>271190.04000000027</v>
      </c>
      <c r="G35" s="150" t="s">
        <v>79</v>
      </c>
    </row>
    <row r="36" spans="1:13" x14ac:dyDescent="0.25">
      <c r="A36" s="151"/>
      <c r="B36" s="151"/>
      <c r="C36" s="151"/>
      <c r="D36" s="152">
        <f>D35/C35</f>
        <v>0.90347476235251678</v>
      </c>
      <c r="E36" s="151"/>
      <c r="F36" s="152"/>
      <c r="G36" s="151"/>
    </row>
    <row r="37" spans="1:13" x14ac:dyDescent="0.25">
      <c r="A37" s="296" t="s">
        <v>80</v>
      </c>
      <c r="B37" s="296"/>
      <c r="C37" s="297"/>
      <c r="D37" s="297"/>
      <c r="E37" s="297"/>
      <c r="F37" s="297"/>
      <c r="G37" s="137"/>
    </row>
    <row r="38" spans="1:13" ht="54.75" customHeight="1" x14ac:dyDescent="0.25">
      <c r="A38" s="141" t="s">
        <v>115</v>
      </c>
      <c r="B38" s="75"/>
      <c r="C38" s="26" t="s">
        <v>116</v>
      </c>
      <c r="D38" s="26" t="s">
        <v>117</v>
      </c>
      <c r="E38" s="141" t="s">
        <v>71</v>
      </c>
      <c r="F38" s="131" t="s">
        <v>118</v>
      </c>
      <c r="G38" s="26" t="s">
        <v>81</v>
      </c>
    </row>
    <row r="39" spans="1:13" ht="19.5" customHeight="1" x14ac:dyDescent="0.25">
      <c r="A39" s="143">
        <f>'2015 (2)'!E44</f>
        <v>11905.529999999999</v>
      </c>
      <c r="B39" s="143"/>
      <c r="C39" s="143">
        <f>'Космо Комарова д33 2016'!AN15</f>
        <v>111470.56000000001</v>
      </c>
      <c r="D39" s="143">
        <f>'Космо Комарова д33 2016'!AO15</f>
        <v>111944.56999999999</v>
      </c>
      <c r="E39" s="143">
        <f>D39</f>
        <v>111944.56999999999</v>
      </c>
      <c r="F39" s="143">
        <f t="shared" ref="F39:F42" si="3">A39+C39-D39</f>
        <v>11431.520000000019</v>
      </c>
      <c r="G39" s="74" t="s">
        <v>82</v>
      </c>
    </row>
    <row r="40" spans="1:13" ht="13.5" customHeight="1" x14ac:dyDescent="0.25">
      <c r="A40" s="143">
        <f>'2015 (2)'!E45</f>
        <v>48977.22</v>
      </c>
      <c r="B40" s="143"/>
      <c r="C40" s="143">
        <f>'Космо Комарова д33 2016'!AN14</f>
        <v>179605.59999999998</v>
      </c>
      <c r="D40" s="143">
        <f>'Космо Комарова д33 2016'!AO14</f>
        <v>175870</v>
      </c>
      <c r="E40" s="143">
        <f t="shared" ref="E40:E42" si="4">D40</f>
        <v>175870</v>
      </c>
      <c r="F40" s="143">
        <f t="shared" si="3"/>
        <v>52712.819999999978</v>
      </c>
      <c r="G40" s="74" t="s">
        <v>83</v>
      </c>
    </row>
    <row r="41" spans="1:13" ht="17.25" customHeight="1" x14ac:dyDescent="0.25">
      <c r="A41" s="143">
        <f>'2015 (2)'!E46</f>
        <v>436243.17999999982</v>
      </c>
      <c r="B41" s="143"/>
      <c r="C41" s="143">
        <f>'Космо Комарова д33 2016'!AN13</f>
        <v>1152270.98</v>
      </c>
      <c r="D41" s="143">
        <f>'Космо Комарова д33 2016'!AO13</f>
        <v>1024119.36</v>
      </c>
      <c r="E41" s="143">
        <f>D41</f>
        <v>1024119.36</v>
      </c>
      <c r="F41" s="143">
        <f t="shared" si="3"/>
        <v>564394.7999999997</v>
      </c>
      <c r="G41" s="74" t="s">
        <v>84</v>
      </c>
    </row>
    <row r="42" spans="1:13" ht="40.5" customHeight="1" x14ac:dyDescent="0.25">
      <c r="A42" s="143">
        <f>'2015 (2)'!E47</f>
        <v>3749.61</v>
      </c>
      <c r="B42" s="143"/>
      <c r="C42" s="143">
        <f>'Космо Комарова д33 2016'!AN8</f>
        <v>0</v>
      </c>
      <c r="D42" s="143">
        <f>'Космо Комарова д33 2016'!AO8</f>
        <v>295.76000000000005</v>
      </c>
      <c r="E42" s="143">
        <f t="shared" si="4"/>
        <v>295.76000000000005</v>
      </c>
      <c r="F42" s="143">
        <f t="shared" si="3"/>
        <v>3453.85</v>
      </c>
      <c r="G42" s="74" t="s">
        <v>85</v>
      </c>
    </row>
    <row r="43" spans="1:13" x14ac:dyDescent="0.25">
      <c r="A43" s="149">
        <f>A39+A40+A41+A42</f>
        <v>500875.5399999998</v>
      </c>
      <c r="B43" s="149"/>
      <c r="C43" s="149">
        <f>C39+C40+C41+C42</f>
        <v>1443347.14</v>
      </c>
      <c r="D43" s="149">
        <f>D39+D40+D41+D42</f>
        <v>1312229.69</v>
      </c>
      <c r="E43" s="149">
        <f t="shared" ref="E43:F43" si="5">E39+E40+E41+E42</f>
        <v>1312229.69</v>
      </c>
      <c r="F43" s="149">
        <f t="shared" si="5"/>
        <v>631992.98999999964</v>
      </c>
      <c r="G43" s="150" t="s">
        <v>13</v>
      </c>
    </row>
    <row r="44" spans="1:13" x14ac:dyDescent="0.25">
      <c r="A44" s="135"/>
      <c r="B44" s="135"/>
      <c r="C44" s="135"/>
      <c r="D44" s="128"/>
      <c r="E44" s="128"/>
      <c r="F44" s="128"/>
      <c r="G44" s="128"/>
    </row>
    <row r="45" spans="1:13" x14ac:dyDescent="0.25">
      <c r="A45" s="135"/>
      <c r="B45" s="135"/>
      <c r="C45" s="135"/>
      <c r="D45" s="128"/>
      <c r="E45" s="128"/>
      <c r="F45" s="128"/>
      <c r="G45" s="128"/>
    </row>
    <row r="46" spans="1:13" s="153" customFormat="1" ht="51.75" customHeight="1" x14ac:dyDescent="0.25">
      <c r="A46" s="283" t="s">
        <v>86</v>
      </c>
      <c r="B46" s="283"/>
      <c r="C46" s="284"/>
      <c r="D46" s="284"/>
      <c r="E46" s="284"/>
      <c r="F46" s="284"/>
      <c r="G46" s="284"/>
    </row>
    <row r="47" spans="1:13" s="155" customFormat="1" ht="48.75" customHeight="1" x14ac:dyDescent="0.2">
      <c r="A47" s="75" t="s">
        <v>87</v>
      </c>
      <c r="B47" s="77" t="s">
        <v>119</v>
      </c>
      <c r="C47" s="78" t="s">
        <v>88</v>
      </c>
      <c r="D47" s="78" t="s">
        <v>89</v>
      </c>
      <c r="E47" s="79" t="s">
        <v>90</v>
      </c>
      <c r="F47" s="77" t="s">
        <v>120</v>
      </c>
      <c r="G47" s="154"/>
    </row>
    <row r="48" spans="1:13" s="157" customFormat="1" ht="27" customHeight="1" x14ac:dyDescent="0.25">
      <c r="A48" s="80"/>
      <c r="B48" s="172">
        <v>86798.649999999951</v>
      </c>
      <c r="C48" s="81"/>
      <c r="D48" s="81" t="s">
        <v>91</v>
      </c>
      <c r="E48" s="126">
        <f>E49+E50</f>
        <v>66798.66</v>
      </c>
      <c r="F48" s="178">
        <f>B48+D33-E33</f>
        <v>106618.78999999995</v>
      </c>
      <c r="G48" s="156"/>
    </row>
    <row r="49" spans="1:10" s="134" customFormat="1" ht="28.5" customHeight="1" x14ac:dyDescent="0.25">
      <c r="A49" s="82">
        <v>1</v>
      </c>
      <c r="B49" s="82"/>
      <c r="C49" s="132"/>
      <c r="D49" s="132" t="s">
        <v>122</v>
      </c>
      <c r="E49" s="161">
        <v>14610</v>
      </c>
      <c r="F49" s="145"/>
      <c r="G49" s="133"/>
      <c r="I49" s="157"/>
    </row>
    <row r="50" spans="1:10" s="142" customFormat="1" ht="46.5" customHeight="1" x14ac:dyDescent="0.25">
      <c r="A50" s="82">
        <v>2</v>
      </c>
      <c r="B50" s="171"/>
      <c r="C50" s="177"/>
      <c r="D50" s="158" t="s">
        <v>123</v>
      </c>
      <c r="E50" s="173">
        <f>'[2]2016 к распечатке'!$L$63</f>
        <v>52188.66</v>
      </c>
      <c r="F50" s="174"/>
      <c r="G50" s="175"/>
      <c r="I50" s="176"/>
    </row>
    <row r="51" spans="1:10" ht="13.8" x14ac:dyDescent="0.25">
      <c r="A51" s="135"/>
      <c r="B51" s="135"/>
      <c r="C51" s="135"/>
      <c r="D51" s="128"/>
      <c r="E51" s="128"/>
      <c r="F51" s="128"/>
      <c r="G51" s="128"/>
      <c r="I51" s="157"/>
    </row>
    <row r="52" spans="1:10" ht="13.8" x14ac:dyDescent="0.25">
      <c r="A52" s="135"/>
      <c r="B52" s="135"/>
      <c r="C52" s="135"/>
      <c r="D52" s="162"/>
      <c r="E52" s="162"/>
      <c r="F52" s="162"/>
      <c r="G52" s="162"/>
      <c r="I52" s="157"/>
    </row>
    <row r="53" spans="1:10" ht="13.8" x14ac:dyDescent="0.25">
      <c r="A53" s="135"/>
      <c r="B53" s="135"/>
      <c r="C53" s="135"/>
      <c r="D53" s="162"/>
      <c r="E53" s="162"/>
      <c r="F53" s="162"/>
      <c r="G53" s="162"/>
      <c r="I53" s="157"/>
    </row>
    <row r="54" spans="1:10" s="167" customFormat="1" ht="20.25" customHeight="1" x14ac:dyDescent="0.25">
      <c r="A54" s="163" t="s">
        <v>127</v>
      </c>
      <c r="B54" s="163"/>
      <c r="C54" s="163" t="s">
        <v>116</v>
      </c>
      <c r="D54" s="164" t="s">
        <v>117</v>
      </c>
      <c r="E54" s="165"/>
      <c r="F54" s="166"/>
      <c r="G54" s="165"/>
      <c r="I54" s="168"/>
    </row>
    <row r="55" spans="1:10" s="167" customFormat="1" ht="13.8" x14ac:dyDescent="0.25">
      <c r="A55" s="163"/>
      <c r="B55" s="163"/>
      <c r="C55" s="163">
        <f>M33</f>
        <v>5400</v>
      </c>
      <c r="D55" s="164">
        <f>C55</f>
        <v>5400</v>
      </c>
      <c r="E55" s="165"/>
      <c r="F55" s="165"/>
      <c r="G55" s="165"/>
      <c r="I55" s="168"/>
    </row>
    <row r="56" spans="1:10" s="167" customFormat="1" ht="13.8" x14ac:dyDescent="0.25">
      <c r="A56" s="169"/>
      <c r="B56" s="169"/>
      <c r="C56" s="169"/>
      <c r="F56" s="170"/>
      <c r="I56" s="168"/>
    </row>
    <row r="57" spans="1:10" ht="13.8" x14ac:dyDescent="0.25">
      <c r="C57" s="177">
        <v>345176.01</v>
      </c>
      <c r="D57" s="160"/>
      <c r="I57" s="157"/>
    </row>
    <row r="58" spans="1:10" ht="13.8" x14ac:dyDescent="0.25">
      <c r="I58" s="157"/>
      <c r="J58" s="157"/>
    </row>
    <row r="59" spans="1:10" ht="13.8" x14ac:dyDescent="0.25">
      <c r="I59" s="157"/>
    </row>
    <row r="60" spans="1:10" ht="13.8" x14ac:dyDescent="0.25">
      <c r="I60" s="157"/>
    </row>
    <row r="61" spans="1:10" ht="13.8" x14ac:dyDescent="0.25">
      <c r="I61" s="157"/>
    </row>
    <row r="62" spans="1:10" ht="13.8" x14ac:dyDescent="0.25">
      <c r="I62" s="157"/>
    </row>
    <row r="63" spans="1:10" ht="13.8" x14ac:dyDescent="0.25">
      <c r="I63" s="157"/>
    </row>
    <row r="64" spans="1:10" ht="13.8" x14ac:dyDescent="0.25">
      <c r="I64" s="157"/>
    </row>
    <row r="65" spans="9:9" ht="13.8" x14ac:dyDescent="0.25">
      <c r="I65" s="157"/>
    </row>
    <row r="66" spans="9:9" ht="13.8" x14ac:dyDescent="0.25">
      <c r="I66" s="157"/>
    </row>
  </sheetData>
  <mergeCells count="23">
    <mergeCell ref="A46:G46"/>
    <mergeCell ref="E13:F13"/>
    <mergeCell ref="E14:F14"/>
    <mergeCell ref="A15:F15"/>
    <mergeCell ref="E16:F16"/>
    <mergeCell ref="A17:F17"/>
    <mergeCell ref="C18:G18"/>
    <mergeCell ref="C19:G19"/>
    <mergeCell ref="C20:G20"/>
    <mergeCell ref="A28:G28"/>
    <mergeCell ref="A37:F37"/>
    <mergeCell ref="E12:F12"/>
    <mergeCell ref="A1:F1"/>
    <mergeCell ref="A2:F2"/>
    <mergeCell ref="E3:F3"/>
    <mergeCell ref="E4:F4"/>
    <mergeCell ref="E5:F5"/>
    <mergeCell ref="E6:F6"/>
    <mergeCell ref="E7:F7"/>
    <mergeCell ref="E8:F8"/>
    <mergeCell ref="E9:F9"/>
    <mergeCell ref="E10:F10"/>
    <mergeCell ref="E11:F11"/>
  </mergeCells>
  <pageMargins left="0.31496062992125984" right="0.11811023622047245" top="0.74803149606299213" bottom="0.74803149606299213" header="0.31496062992125984" footer="0.31496062992125984"/>
  <pageSetup paperSize="9" scale="74" orientation="portrait" horizontalDpi="180" verticalDpi="180" r:id="rId1"/>
  <colBreaks count="1" manualBreakCount="1">
    <brk id="7" max="5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6"/>
  <sheetViews>
    <sheetView workbookViewId="0">
      <pane xSplit="2" ySplit="3" topLeftCell="AC4" activePane="bottomRight" state="frozen"/>
      <selection pane="topRight" activeCell="C1" sqref="C1"/>
      <selection pane="bottomLeft" activeCell="A4" sqref="A4"/>
      <selection pane="bottomRight" activeCell="AK16" sqref="AK16"/>
    </sheetView>
  </sheetViews>
  <sheetFormatPr defaultColWidth="9.109375" defaultRowHeight="14.4" x14ac:dyDescent="0.3"/>
  <cols>
    <col min="1" max="2" width="9.109375" style="3"/>
    <col min="3" max="3" width="10.109375" style="3" customWidth="1"/>
    <col min="4" max="39" width="9.109375" style="3"/>
    <col min="40" max="40" width="10" style="3" customWidth="1"/>
    <col min="41" max="41" width="10.88671875" style="3" customWidth="1"/>
    <col min="42" max="42" width="9.109375" style="3"/>
    <col min="43" max="43" width="10.6640625" style="3" customWidth="1"/>
    <col min="44" max="16384" width="9.109375" style="3"/>
  </cols>
  <sheetData>
    <row r="1" spans="1:46" x14ac:dyDescent="0.3">
      <c r="A1" s="1" t="s">
        <v>0</v>
      </c>
      <c r="B1" s="1"/>
      <c r="C1" s="2"/>
    </row>
    <row r="2" spans="1:46" x14ac:dyDescent="0.3">
      <c r="A2" s="4"/>
      <c r="B2" s="4"/>
      <c r="C2" s="272" t="s">
        <v>1</v>
      </c>
      <c r="D2" s="272"/>
      <c r="E2" s="272"/>
      <c r="F2" s="272" t="s">
        <v>2</v>
      </c>
      <c r="G2" s="272"/>
      <c r="H2" s="272"/>
      <c r="I2" s="272" t="s">
        <v>3</v>
      </c>
      <c r="J2" s="272"/>
      <c r="K2" s="272"/>
      <c r="L2" s="272" t="s">
        <v>4</v>
      </c>
      <c r="M2" s="272"/>
      <c r="N2" s="272"/>
      <c r="O2" s="272" t="s">
        <v>5</v>
      </c>
      <c r="P2" s="272"/>
      <c r="Q2" s="272"/>
      <c r="R2" s="272" t="s">
        <v>6</v>
      </c>
      <c r="S2" s="272"/>
      <c r="T2" s="272"/>
      <c r="U2" s="272" t="s">
        <v>7</v>
      </c>
      <c r="V2" s="272"/>
      <c r="W2" s="272"/>
      <c r="X2" s="272" t="s">
        <v>8</v>
      </c>
      <c r="Y2" s="272"/>
      <c r="Z2" s="272"/>
      <c r="AA2" s="272" t="s">
        <v>9</v>
      </c>
      <c r="AB2" s="272"/>
      <c r="AC2" s="272"/>
      <c r="AD2" s="272" t="s">
        <v>10</v>
      </c>
      <c r="AE2" s="272"/>
      <c r="AF2" s="272"/>
      <c r="AG2" s="272" t="s">
        <v>11</v>
      </c>
      <c r="AH2" s="272"/>
      <c r="AI2" s="272"/>
      <c r="AJ2" s="272" t="s">
        <v>12</v>
      </c>
      <c r="AK2" s="272"/>
      <c r="AL2" s="272"/>
      <c r="AM2" s="5">
        <v>42736</v>
      </c>
      <c r="AN2" s="273" t="s">
        <v>13</v>
      </c>
      <c r="AO2" s="274"/>
      <c r="AP2" s="275"/>
      <c r="AQ2" s="6"/>
      <c r="AR2" s="276">
        <v>41275</v>
      </c>
      <c r="AS2" s="272"/>
      <c r="AT2" s="272"/>
    </row>
    <row r="3" spans="1:46" x14ac:dyDescent="0.3">
      <c r="A3" s="4"/>
      <c r="B3" s="4"/>
      <c r="C3" s="7" t="s">
        <v>14</v>
      </c>
      <c r="D3" s="7" t="s">
        <v>15</v>
      </c>
      <c r="E3" s="7" t="s">
        <v>16</v>
      </c>
      <c r="F3" s="7" t="s">
        <v>14</v>
      </c>
      <c r="G3" s="7" t="s">
        <v>15</v>
      </c>
      <c r="H3" s="7" t="s">
        <v>16</v>
      </c>
      <c r="I3" s="7" t="s">
        <v>14</v>
      </c>
      <c r="J3" s="7" t="s">
        <v>15</v>
      </c>
      <c r="K3" s="7" t="s">
        <v>16</v>
      </c>
      <c r="L3" s="7" t="s">
        <v>14</v>
      </c>
      <c r="M3" s="7" t="s">
        <v>15</v>
      </c>
      <c r="N3" s="7" t="s">
        <v>16</v>
      </c>
      <c r="O3" s="7" t="s">
        <v>14</v>
      </c>
      <c r="P3" s="7" t="s">
        <v>15</v>
      </c>
      <c r="Q3" s="7" t="s">
        <v>16</v>
      </c>
      <c r="R3" s="7" t="s">
        <v>14</v>
      </c>
      <c r="S3" s="7" t="s">
        <v>15</v>
      </c>
      <c r="T3" s="7" t="s">
        <v>16</v>
      </c>
      <c r="U3" s="7" t="s">
        <v>14</v>
      </c>
      <c r="V3" s="7" t="s">
        <v>15</v>
      </c>
      <c r="W3" s="7" t="s">
        <v>16</v>
      </c>
      <c r="X3" s="7" t="s">
        <v>14</v>
      </c>
      <c r="Y3" s="7" t="s">
        <v>15</v>
      </c>
      <c r="Z3" s="7" t="s">
        <v>16</v>
      </c>
      <c r="AA3" s="7" t="s">
        <v>14</v>
      </c>
      <c r="AB3" s="7" t="s">
        <v>15</v>
      </c>
      <c r="AC3" s="7" t="s">
        <v>16</v>
      </c>
      <c r="AD3" s="7" t="s">
        <v>14</v>
      </c>
      <c r="AE3" s="7" t="s">
        <v>15</v>
      </c>
      <c r="AF3" s="7" t="s">
        <v>16</v>
      </c>
      <c r="AG3" s="7" t="s">
        <v>14</v>
      </c>
      <c r="AH3" s="7" t="s">
        <v>15</v>
      </c>
      <c r="AI3" s="7" t="s">
        <v>16</v>
      </c>
      <c r="AJ3" s="7" t="s">
        <v>14</v>
      </c>
      <c r="AK3" s="7" t="s">
        <v>15</v>
      </c>
      <c r="AL3" s="7" t="s">
        <v>16</v>
      </c>
      <c r="AM3" s="7" t="s">
        <v>17</v>
      </c>
      <c r="AN3" s="7" t="s">
        <v>14</v>
      </c>
      <c r="AO3" s="7" t="s">
        <v>15</v>
      </c>
      <c r="AP3" s="7" t="s">
        <v>16</v>
      </c>
      <c r="AQ3" s="8"/>
      <c r="AR3" s="7" t="s">
        <v>14</v>
      </c>
      <c r="AS3" s="7" t="s">
        <v>15</v>
      </c>
      <c r="AT3" s="7" t="s">
        <v>16</v>
      </c>
    </row>
    <row r="4" spans="1:46" x14ac:dyDescent="0.3">
      <c r="A4" s="9" t="s">
        <v>18</v>
      </c>
      <c r="B4" s="10"/>
      <c r="C4" s="11">
        <v>35423.65</v>
      </c>
      <c r="D4" s="4">
        <v>30350.14</v>
      </c>
      <c r="E4" s="4"/>
      <c r="F4" s="11">
        <v>35423.65</v>
      </c>
      <c r="G4" s="4">
        <v>30546.17</v>
      </c>
      <c r="H4" s="4"/>
      <c r="I4" s="11">
        <v>35423.65</v>
      </c>
      <c r="J4" s="4">
        <v>39797.760000000002</v>
      </c>
      <c r="K4" s="4"/>
      <c r="L4" s="11">
        <v>35272.35</v>
      </c>
      <c r="M4" s="4">
        <v>32308.69</v>
      </c>
      <c r="N4" s="4"/>
      <c r="O4" s="11">
        <v>33668.339999999997</v>
      </c>
      <c r="P4" s="4">
        <v>32637.7</v>
      </c>
      <c r="Q4" s="4"/>
      <c r="R4" s="11">
        <v>34341.1</v>
      </c>
      <c r="S4" s="4">
        <v>37090.980000000003</v>
      </c>
      <c r="T4" s="4"/>
      <c r="U4" s="11">
        <v>34341.1</v>
      </c>
      <c r="V4" s="4">
        <v>2829.85</v>
      </c>
      <c r="W4" s="4"/>
      <c r="X4" s="11">
        <v>34363.370000000003</v>
      </c>
      <c r="Y4" s="4">
        <v>28207.1</v>
      </c>
      <c r="Z4" s="4"/>
      <c r="AA4" s="11">
        <v>34831.42</v>
      </c>
      <c r="AB4" s="4">
        <v>37083.96</v>
      </c>
      <c r="AC4" s="4"/>
      <c r="AD4" s="11">
        <v>36118.620000000003</v>
      </c>
      <c r="AE4" s="4">
        <v>31796.560000000001</v>
      </c>
      <c r="AF4" s="4"/>
      <c r="AG4" s="11">
        <v>36118.620000000003</v>
      </c>
      <c r="AH4" s="4">
        <v>27974.54</v>
      </c>
      <c r="AI4" s="4"/>
      <c r="AJ4" s="11">
        <v>36118.620000000003</v>
      </c>
      <c r="AK4" s="4">
        <v>35628.69</v>
      </c>
      <c r="AL4" s="4"/>
      <c r="AM4" s="11"/>
      <c r="AN4" s="12">
        <f>C4+F4+I4+L4+O4+R4+U4+X4+AA4+AD4+AG4+AJ4</f>
        <v>421444.49</v>
      </c>
      <c r="AO4" s="12">
        <f>D4+G4+J4+M4+P4+S4+V4+Y4+AB4+AE4+AH4+AK4</f>
        <v>366252.14</v>
      </c>
      <c r="AP4" s="13">
        <f>AN4-AO4</f>
        <v>55192.349999999977</v>
      </c>
      <c r="AQ4" s="12">
        <f>B4+G4+J4+M4+P4+S4+V4+Y4+AB4+AE4+AH4+AK4+AM4</f>
        <v>335902</v>
      </c>
      <c r="AR4" s="4">
        <v>21494.16</v>
      </c>
      <c r="AS4" s="4">
        <v>22722.13</v>
      </c>
      <c r="AT4" s="4">
        <v>-90021.16</v>
      </c>
    </row>
    <row r="5" spans="1:46" x14ac:dyDescent="0.3">
      <c r="A5" s="9" t="s">
        <v>19</v>
      </c>
      <c r="B5" s="10"/>
      <c r="C5" s="11">
        <v>7540.32</v>
      </c>
      <c r="D5" s="4">
        <v>6767.82</v>
      </c>
      <c r="E5" s="4"/>
      <c r="F5" s="11">
        <v>7540.32</v>
      </c>
      <c r="G5" s="4">
        <v>6616.09</v>
      </c>
      <c r="H5" s="4"/>
      <c r="I5" s="11">
        <v>7540.32</v>
      </c>
      <c r="J5" s="4">
        <v>8618.36</v>
      </c>
      <c r="K5" s="4"/>
      <c r="L5" s="11">
        <v>7525.35</v>
      </c>
      <c r="M5" s="4">
        <v>7239</v>
      </c>
      <c r="N5" s="4"/>
      <c r="O5" s="11">
        <v>7540.32</v>
      </c>
      <c r="P5" s="4">
        <v>7213.07</v>
      </c>
      <c r="Q5" s="4"/>
      <c r="R5" s="11">
        <v>7691</v>
      </c>
      <c r="S5" s="4">
        <v>8268.52</v>
      </c>
      <c r="T5" s="4"/>
      <c r="U5" s="11">
        <v>7695.99</v>
      </c>
      <c r="V5" s="4">
        <v>6314.32</v>
      </c>
      <c r="W5" s="4"/>
      <c r="X5" s="11">
        <v>7695.99</v>
      </c>
      <c r="Y5" s="4">
        <v>6404.12</v>
      </c>
      <c r="Z5" s="4"/>
      <c r="AA5" s="11">
        <v>7695.99</v>
      </c>
      <c r="AB5" s="4">
        <v>8212.7999999999993</v>
      </c>
      <c r="AC5" s="4"/>
      <c r="AD5" s="11">
        <v>7695.99</v>
      </c>
      <c r="AE5" s="4">
        <v>6914.34</v>
      </c>
      <c r="AF5" s="4"/>
      <c r="AG5" s="11">
        <v>7695.99</v>
      </c>
      <c r="AH5" s="4">
        <v>5998.24</v>
      </c>
      <c r="AI5" s="4"/>
      <c r="AJ5" s="11">
        <v>7695.99</v>
      </c>
      <c r="AK5" s="4">
        <v>8052.12</v>
      </c>
      <c r="AL5" s="4"/>
      <c r="AM5" s="11"/>
      <c r="AN5" s="12">
        <f t="shared" ref="AN5:AO15" si="0">C5+F5+I5+L5+O5+R5+U5+X5+AA5+AD5+AG5+AJ5</f>
        <v>91553.57</v>
      </c>
      <c r="AO5" s="12">
        <f t="shared" si="0"/>
        <v>86618.8</v>
      </c>
      <c r="AP5" s="13">
        <f t="shared" ref="AP5:AP15" si="1">AN5-AO5</f>
        <v>4934.7700000000041</v>
      </c>
      <c r="AQ5" s="12">
        <f>B5+G5+J5+M5+P5+S5+V5+Y5+AB5+AE5+AH5+AK5+AM5</f>
        <v>79850.98</v>
      </c>
      <c r="AR5" s="4">
        <v>8761.2000000000007</v>
      </c>
      <c r="AS5" s="4">
        <v>9415.58</v>
      </c>
      <c r="AT5" s="4">
        <v>-42268.09</v>
      </c>
    </row>
    <row r="6" spans="1:46" x14ac:dyDescent="0.3">
      <c r="A6" s="9" t="s">
        <v>20</v>
      </c>
      <c r="B6" s="10"/>
      <c r="C6" s="11"/>
      <c r="D6" s="4"/>
      <c r="E6" s="4"/>
      <c r="F6" s="11"/>
      <c r="G6" s="4"/>
      <c r="H6" s="4"/>
      <c r="I6" s="11"/>
      <c r="J6" s="4"/>
      <c r="K6" s="4"/>
      <c r="L6" s="11"/>
      <c r="M6" s="4"/>
      <c r="N6" s="4"/>
      <c r="O6" s="11"/>
      <c r="P6" s="4"/>
      <c r="Q6" s="4"/>
      <c r="R6" s="11"/>
      <c r="S6" s="4"/>
      <c r="T6" s="4"/>
      <c r="U6" s="11"/>
      <c r="V6" s="4"/>
      <c r="W6" s="4"/>
      <c r="X6" s="11"/>
      <c r="Y6" s="4"/>
      <c r="Z6" s="4"/>
      <c r="AA6" s="11"/>
      <c r="AB6" s="4"/>
      <c r="AC6" s="4"/>
      <c r="AD6" s="11"/>
      <c r="AE6" s="4"/>
      <c r="AF6" s="4"/>
      <c r="AG6" s="11"/>
      <c r="AH6" s="4"/>
      <c r="AI6" s="4"/>
      <c r="AJ6" s="11"/>
      <c r="AK6" s="4"/>
      <c r="AL6" s="4"/>
      <c r="AM6" s="11"/>
      <c r="AN6" s="12">
        <f t="shared" si="0"/>
        <v>0</v>
      </c>
      <c r="AO6" s="12">
        <f t="shared" si="0"/>
        <v>0</v>
      </c>
      <c r="AP6" s="13">
        <f t="shared" si="1"/>
        <v>0</v>
      </c>
      <c r="AQ6" s="12">
        <f>B6+G6+J6+M6+P6+S6+V6+Y6+AB6+AE6+AH6+AK6+AM6</f>
        <v>0</v>
      </c>
      <c r="AR6" s="4"/>
      <c r="AS6" s="4"/>
      <c r="AT6" s="4">
        <v>0</v>
      </c>
    </row>
    <row r="7" spans="1:46" x14ac:dyDescent="0.3">
      <c r="A7" s="9" t="s">
        <v>21</v>
      </c>
      <c r="B7" s="10"/>
      <c r="C7" s="11"/>
      <c r="D7" s="4"/>
      <c r="E7" s="4"/>
      <c r="F7" s="11"/>
      <c r="G7" s="4"/>
      <c r="H7" s="4"/>
      <c r="I7" s="11"/>
      <c r="J7" s="4"/>
      <c r="K7" s="4"/>
      <c r="L7" s="11"/>
      <c r="M7" s="4"/>
      <c r="N7" s="4"/>
      <c r="O7" s="11"/>
      <c r="P7" s="4"/>
      <c r="Q7" s="4"/>
      <c r="R7" s="11"/>
      <c r="S7" s="4"/>
      <c r="T7" s="4"/>
      <c r="U7" s="11"/>
      <c r="V7" s="4"/>
      <c r="W7" s="4"/>
      <c r="X7" s="11"/>
      <c r="Y7" s="4"/>
      <c r="Z7" s="4"/>
      <c r="AA7" s="11"/>
      <c r="AB7" s="4"/>
      <c r="AC7" s="4"/>
      <c r="AD7" s="11"/>
      <c r="AE7" s="4"/>
      <c r="AF7" s="4"/>
      <c r="AG7" s="11"/>
      <c r="AH7" s="4"/>
      <c r="AI7" s="4"/>
      <c r="AJ7" s="11"/>
      <c r="AK7" s="4"/>
      <c r="AL7" s="4"/>
      <c r="AM7" s="11"/>
      <c r="AN7" s="12">
        <f t="shared" si="0"/>
        <v>0</v>
      </c>
      <c r="AO7" s="12">
        <f t="shared" si="0"/>
        <v>0</v>
      </c>
      <c r="AP7" s="13">
        <f t="shared" si="1"/>
        <v>0</v>
      </c>
      <c r="AQ7" s="12">
        <f t="shared" ref="AQ7:AQ15" si="2">B7+G7+J7+M7+P7+S7+V7+Y7+AB7+AE7+AH7+AK7+AM7</f>
        <v>0</v>
      </c>
      <c r="AR7" s="4"/>
      <c r="AS7" s="4"/>
      <c r="AT7" s="4">
        <f t="shared" ref="AT7:AT14" si="3">AQ7-AR7+AS7</f>
        <v>0</v>
      </c>
    </row>
    <row r="8" spans="1:46" x14ac:dyDescent="0.3">
      <c r="A8" s="9" t="s">
        <v>22</v>
      </c>
      <c r="B8" s="10"/>
      <c r="C8" s="11"/>
      <c r="D8" s="4">
        <v>77.349999999999994</v>
      </c>
      <c r="E8" s="4"/>
      <c r="F8" s="11"/>
      <c r="G8" s="4">
        <v>16.97</v>
      </c>
      <c r="H8" s="4"/>
      <c r="I8" s="11"/>
      <c r="J8" s="4">
        <v>45.61</v>
      </c>
      <c r="K8" s="4"/>
      <c r="L8" s="11"/>
      <c r="M8" s="4">
        <v>47.65</v>
      </c>
      <c r="N8" s="4"/>
      <c r="O8" s="11"/>
      <c r="P8" s="4">
        <v>2.36</v>
      </c>
      <c r="Q8" s="4"/>
      <c r="R8" s="11"/>
      <c r="S8" s="4">
        <v>2.29</v>
      </c>
      <c r="T8" s="4"/>
      <c r="U8" s="11"/>
      <c r="V8" s="4">
        <v>0.04</v>
      </c>
      <c r="W8" s="4"/>
      <c r="X8" s="11"/>
      <c r="Y8" s="4">
        <v>31</v>
      </c>
      <c r="Z8" s="4"/>
      <c r="AA8" s="11"/>
      <c r="AB8" s="4">
        <v>1.06</v>
      </c>
      <c r="AC8" s="4"/>
      <c r="AD8" s="11"/>
      <c r="AE8" s="4">
        <v>31.37</v>
      </c>
      <c r="AF8" s="4"/>
      <c r="AG8" s="11"/>
      <c r="AH8" s="4">
        <v>17.77</v>
      </c>
      <c r="AI8" s="4"/>
      <c r="AJ8" s="11"/>
      <c r="AK8" s="4">
        <v>22.29</v>
      </c>
      <c r="AL8" s="4"/>
      <c r="AM8" s="11"/>
      <c r="AN8" s="12">
        <f t="shared" si="0"/>
        <v>0</v>
      </c>
      <c r="AO8" s="12">
        <f t="shared" si="0"/>
        <v>295.76000000000005</v>
      </c>
      <c r="AP8" s="13">
        <f t="shared" si="1"/>
        <v>-295.76000000000005</v>
      </c>
      <c r="AQ8" s="12">
        <f t="shared" si="2"/>
        <v>218.41000000000003</v>
      </c>
      <c r="AR8" s="4">
        <v>1591.22</v>
      </c>
      <c r="AS8" s="4">
        <v>1835.88</v>
      </c>
      <c r="AT8" s="4">
        <v>-7361.97</v>
      </c>
    </row>
    <row r="9" spans="1:46" x14ac:dyDescent="0.3">
      <c r="A9" s="9" t="s">
        <v>23</v>
      </c>
      <c r="B9" s="10"/>
      <c r="C9" s="11"/>
      <c r="D9" s="4"/>
      <c r="E9" s="4"/>
      <c r="F9" s="11"/>
      <c r="G9" s="4"/>
      <c r="H9" s="4"/>
      <c r="I9" s="11"/>
      <c r="J9" s="4"/>
      <c r="K9" s="4"/>
      <c r="L9" s="11"/>
      <c r="M9" s="4"/>
      <c r="N9" s="4"/>
      <c r="O9" s="11"/>
      <c r="P9" s="4"/>
      <c r="Q9" s="4"/>
      <c r="R9" s="11"/>
      <c r="S9" s="4"/>
      <c r="T9" s="4"/>
      <c r="U9" s="11"/>
      <c r="V9" s="4"/>
      <c r="W9" s="4"/>
      <c r="X9" s="11"/>
      <c r="Y9" s="4"/>
      <c r="Z9" s="4"/>
      <c r="AA9" s="11"/>
      <c r="AB9" s="4"/>
      <c r="AC9" s="4"/>
      <c r="AD9" s="11"/>
      <c r="AE9" s="4"/>
      <c r="AF9" s="4"/>
      <c r="AG9" s="11"/>
      <c r="AH9" s="4"/>
      <c r="AI9" s="4"/>
      <c r="AJ9" s="11"/>
      <c r="AK9" s="4"/>
      <c r="AL9" s="4"/>
      <c r="AM9" s="11"/>
      <c r="AN9" s="12">
        <f t="shared" si="0"/>
        <v>0</v>
      </c>
      <c r="AO9" s="12">
        <f t="shared" si="0"/>
        <v>0</v>
      </c>
      <c r="AP9" s="13">
        <f t="shared" si="1"/>
        <v>0</v>
      </c>
      <c r="AQ9" s="12">
        <f t="shared" si="2"/>
        <v>0</v>
      </c>
      <c r="AR9" s="4"/>
      <c r="AS9" s="4"/>
      <c r="AT9" s="4">
        <f t="shared" si="3"/>
        <v>0</v>
      </c>
    </row>
    <row r="10" spans="1:46" x14ac:dyDescent="0.3">
      <c r="A10" s="9" t="s">
        <v>24</v>
      </c>
      <c r="B10" s="10"/>
      <c r="C10" s="11">
        <v>9653.0499999999993</v>
      </c>
      <c r="D10" s="4">
        <v>7421.69</v>
      </c>
      <c r="E10" s="4"/>
      <c r="F10" s="11">
        <v>9653.0499999999993</v>
      </c>
      <c r="G10" s="4">
        <v>8619.27</v>
      </c>
      <c r="H10" s="4"/>
      <c r="I10" s="11">
        <v>9653.0499999999993</v>
      </c>
      <c r="J10" s="4">
        <v>10276.18</v>
      </c>
      <c r="K10" s="4"/>
      <c r="L10" s="11">
        <v>9632.44</v>
      </c>
      <c r="M10" s="4">
        <v>8928.7000000000007</v>
      </c>
      <c r="N10" s="4"/>
      <c r="O10" s="11">
        <v>9653.0499999999993</v>
      </c>
      <c r="P10" s="4">
        <v>9681.52</v>
      </c>
      <c r="Q10" s="4"/>
      <c r="R10" s="11">
        <v>9639.31</v>
      </c>
      <c r="S10" s="4">
        <v>10319.09</v>
      </c>
      <c r="T10" s="4"/>
      <c r="U10" s="11">
        <v>9639.31</v>
      </c>
      <c r="V10" s="4">
        <v>8228.58</v>
      </c>
      <c r="W10" s="4"/>
      <c r="X10" s="11">
        <v>9646.18</v>
      </c>
      <c r="Y10" s="4">
        <v>7909.64</v>
      </c>
      <c r="Z10" s="4"/>
      <c r="AA10" s="11">
        <v>9646.18</v>
      </c>
      <c r="AB10" s="4">
        <v>10831.68</v>
      </c>
      <c r="AC10" s="4"/>
      <c r="AD10" s="11">
        <v>9646.18</v>
      </c>
      <c r="AE10" s="4">
        <v>8613.5</v>
      </c>
      <c r="AF10" s="4"/>
      <c r="AG10" s="11">
        <v>9646.18</v>
      </c>
      <c r="AH10" s="4">
        <v>7333.67</v>
      </c>
      <c r="AI10" s="4"/>
      <c r="AJ10" s="11">
        <v>9646.18</v>
      </c>
      <c r="AK10" s="4">
        <v>10583.34</v>
      </c>
      <c r="AL10" s="4"/>
      <c r="AM10" s="11"/>
      <c r="AN10" s="12">
        <f t="shared" si="0"/>
        <v>115754.15999999997</v>
      </c>
      <c r="AO10" s="12">
        <f t="shared" si="0"/>
        <v>108746.86</v>
      </c>
      <c r="AP10" s="13">
        <f t="shared" si="1"/>
        <v>7007.2999999999738</v>
      </c>
      <c r="AQ10" s="12">
        <f t="shared" si="2"/>
        <v>101325.17</v>
      </c>
      <c r="AR10" s="4"/>
      <c r="AS10" s="4"/>
      <c r="AT10" s="4">
        <f t="shared" si="3"/>
        <v>101325.17</v>
      </c>
    </row>
    <row r="11" spans="1:46" x14ac:dyDescent="0.3">
      <c r="A11" s="9" t="s">
        <v>25</v>
      </c>
      <c r="B11" s="10"/>
      <c r="C11" s="11">
        <v>13064.01</v>
      </c>
      <c r="D11" s="4">
        <v>11663.15</v>
      </c>
      <c r="E11" s="4"/>
      <c r="F11" s="11">
        <v>13064.01</v>
      </c>
      <c r="G11" s="4">
        <v>11418.62</v>
      </c>
      <c r="H11" s="4"/>
      <c r="I11" s="11">
        <v>13064.01</v>
      </c>
      <c r="J11" s="4">
        <v>14868.64</v>
      </c>
      <c r="K11" s="4"/>
      <c r="L11" s="11">
        <v>13064.01</v>
      </c>
      <c r="M11" s="4">
        <v>12511.7</v>
      </c>
      <c r="N11" s="4"/>
      <c r="O11" s="11">
        <v>13064.01</v>
      </c>
      <c r="P11" s="4">
        <v>12539.75</v>
      </c>
      <c r="Q11" s="4"/>
      <c r="R11" s="11">
        <v>13325.05</v>
      </c>
      <c r="S11" s="4">
        <v>14337.68</v>
      </c>
      <c r="T11" s="4"/>
      <c r="U11" s="11">
        <v>13333.69</v>
      </c>
      <c r="V11" s="4">
        <v>10941.7</v>
      </c>
      <c r="W11" s="4"/>
      <c r="X11" s="11">
        <v>13333.69</v>
      </c>
      <c r="Y11" s="4">
        <v>10998.46</v>
      </c>
      <c r="Z11" s="4"/>
      <c r="AA11" s="11">
        <v>13333.69</v>
      </c>
      <c r="AB11" s="4">
        <v>14235.53</v>
      </c>
      <c r="AC11" s="4"/>
      <c r="AD11" s="11">
        <v>13333.69</v>
      </c>
      <c r="AE11" s="4">
        <v>11995.37</v>
      </c>
      <c r="AF11" s="4"/>
      <c r="AG11" s="11">
        <v>13333.69</v>
      </c>
      <c r="AH11" s="4">
        <v>10389.66</v>
      </c>
      <c r="AI11" s="4"/>
      <c r="AJ11" s="11">
        <v>13333.69</v>
      </c>
      <c r="AK11" s="4">
        <v>13877.48</v>
      </c>
      <c r="AL11" s="4"/>
      <c r="AM11" s="11"/>
      <c r="AN11" s="12">
        <f t="shared" si="0"/>
        <v>158647.24000000002</v>
      </c>
      <c r="AO11" s="12">
        <f t="shared" si="0"/>
        <v>149777.74000000002</v>
      </c>
      <c r="AP11" s="13">
        <f t="shared" si="1"/>
        <v>8869.5</v>
      </c>
      <c r="AQ11" s="12">
        <f t="shared" si="2"/>
        <v>138114.59000000003</v>
      </c>
      <c r="AR11" s="4">
        <v>7593.04</v>
      </c>
      <c r="AS11" s="4">
        <v>7920.25</v>
      </c>
      <c r="AT11" s="4">
        <v>-29868.12</v>
      </c>
    </row>
    <row r="12" spans="1:46" x14ac:dyDescent="0.3">
      <c r="A12" s="9" t="s">
        <v>26</v>
      </c>
      <c r="B12" s="10"/>
      <c r="C12" s="11"/>
      <c r="D12" s="4"/>
      <c r="E12" s="4"/>
      <c r="F12" s="11"/>
      <c r="G12" s="4"/>
      <c r="H12" s="4"/>
      <c r="I12" s="11"/>
      <c r="J12" s="4"/>
      <c r="K12" s="4"/>
      <c r="L12" s="11"/>
      <c r="M12" s="4"/>
      <c r="N12" s="4"/>
      <c r="O12" s="11"/>
      <c r="P12" s="4"/>
      <c r="Q12" s="4"/>
      <c r="R12" s="11"/>
      <c r="S12" s="4"/>
      <c r="T12" s="4"/>
      <c r="U12" s="11"/>
      <c r="V12" s="4"/>
      <c r="W12" s="4"/>
      <c r="X12" s="11"/>
      <c r="Y12" s="4"/>
      <c r="Z12" s="4"/>
      <c r="AA12" s="11"/>
      <c r="AB12" s="4"/>
      <c r="AC12" s="4"/>
      <c r="AD12" s="11"/>
      <c r="AE12" s="4"/>
      <c r="AF12" s="4"/>
      <c r="AG12" s="11"/>
      <c r="AH12" s="4"/>
      <c r="AI12" s="4"/>
      <c r="AJ12" s="11"/>
      <c r="AK12" s="4"/>
      <c r="AL12" s="4"/>
      <c r="AM12" s="11"/>
      <c r="AN12" s="12">
        <f t="shared" si="0"/>
        <v>0</v>
      </c>
      <c r="AO12" s="12">
        <f t="shared" si="0"/>
        <v>0</v>
      </c>
      <c r="AP12" s="13">
        <f t="shared" si="1"/>
        <v>0</v>
      </c>
      <c r="AQ12" s="12">
        <f t="shared" si="2"/>
        <v>0</v>
      </c>
      <c r="AR12" s="4">
        <v>184.35</v>
      </c>
      <c r="AS12" s="4">
        <v>184.35</v>
      </c>
      <c r="AT12" s="4">
        <v>-203.14</v>
      </c>
    </row>
    <row r="13" spans="1:46" x14ac:dyDescent="0.3">
      <c r="A13" s="9" t="s">
        <v>27</v>
      </c>
      <c r="B13" s="10"/>
      <c r="C13" s="11">
        <v>222931.99</v>
      </c>
      <c r="D13" s="4">
        <v>164531.53</v>
      </c>
      <c r="E13" s="4"/>
      <c r="F13" s="11">
        <v>150771.01</v>
      </c>
      <c r="G13" s="4">
        <v>126649.42</v>
      </c>
      <c r="H13" s="4"/>
      <c r="I13" s="11">
        <v>122108.98</v>
      </c>
      <c r="J13" s="4">
        <v>142225.51</v>
      </c>
      <c r="K13" s="4"/>
      <c r="L13" s="11">
        <v>130531.81</v>
      </c>
      <c r="M13" s="4">
        <v>111972.31</v>
      </c>
      <c r="N13" s="4"/>
      <c r="O13" s="11"/>
      <c r="P13" s="4">
        <v>39273.57</v>
      </c>
      <c r="Q13" s="4"/>
      <c r="R13" s="11"/>
      <c r="S13" s="4">
        <v>15981.8</v>
      </c>
      <c r="T13" s="4"/>
      <c r="U13" s="11"/>
      <c r="V13" s="4">
        <v>3260.89</v>
      </c>
      <c r="W13" s="4"/>
      <c r="X13" s="11"/>
      <c r="Y13" s="4">
        <v>5331.05</v>
      </c>
      <c r="Z13" s="4"/>
      <c r="AA13" s="11">
        <v>1226.1500000000001</v>
      </c>
      <c r="AB13" s="4">
        <v>4841.57</v>
      </c>
      <c r="AC13" s="4"/>
      <c r="AD13" s="11">
        <v>216130.08</v>
      </c>
      <c r="AE13" s="4">
        <v>132640.87</v>
      </c>
      <c r="AF13" s="4"/>
      <c r="AG13" s="11">
        <v>154350.99</v>
      </c>
      <c r="AH13" s="4">
        <v>125001.71</v>
      </c>
      <c r="AI13" s="4"/>
      <c r="AJ13" s="11">
        <v>154219.97</v>
      </c>
      <c r="AK13" s="4">
        <v>152409.13</v>
      </c>
      <c r="AL13" s="4"/>
      <c r="AM13" s="11"/>
      <c r="AN13" s="14">
        <f t="shared" si="0"/>
        <v>1152270.98</v>
      </c>
      <c r="AO13" s="12">
        <f t="shared" si="0"/>
        <v>1024119.36</v>
      </c>
      <c r="AP13" s="15">
        <f t="shared" si="1"/>
        <v>128151.62</v>
      </c>
      <c r="AQ13" s="12">
        <f t="shared" si="2"/>
        <v>859587.83</v>
      </c>
      <c r="AR13" s="4">
        <v>108174.95</v>
      </c>
      <c r="AS13" s="4">
        <v>112439</v>
      </c>
      <c r="AT13" s="4">
        <v>-305548.89</v>
      </c>
    </row>
    <row r="14" spans="1:46" x14ac:dyDescent="0.3">
      <c r="A14" s="9" t="s">
        <v>28</v>
      </c>
      <c r="B14" s="10"/>
      <c r="C14" s="11">
        <v>16095.72</v>
      </c>
      <c r="D14" s="4">
        <v>16779.48</v>
      </c>
      <c r="E14" s="4"/>
      <c r="F14" s="11">
        <v>13730.29</v>
      </c>
      <c r="G14" s="4">
        <v>12592.21</v>
      </c>
      <c r="H14" s="4"/>
      <c r="I14" s="11">
        <v>13871.86</v>
      </c>
      <c r="J14" s="4">
        <v>15661.5</v>
      </c>
      <c r="K14" s="4"/>
      <c r="L14" s="11">
        <v>15853.55</v>
      </c>
      <c r="M14" s="4">
        <v>14042.3</v>
      </c>
      <c r="N14" s="4"/>
      <c r="O14" s="11">
        <v>12881</v>
      </c>
      <c r="P14" s="4">
        <v>10685.92</v>
      </c>
      <c r="Q14" s="4"/>
      <c r="R14" s="11">
        <v>12881.01</v>
      </c>
      <c r="S14" s="4">
        <v>17962.46</v>
      </c>
      <c r="T14" s="4">
        <v>0</v>
      </c>
      <c r="U14" s="11">
        <v>14296.48</v>
      </c>
      <c r="V14" s="4">
        <v>13745.06</v>
      </c>
      <c r="W14" s="4"/>
      <c r="X14" s="11">
        <v>9248.0300000000007</v>
      </c>
      <c r="Y14" s="4">
        <v>9183.36</v>
      </c>
      <c r="Z14" s="4"/>
      <c r="AA14" s="11">
        <v>12176.59</v>
      </c>
      <c r="AB14" s="4">
        <v>13584.7</v>
      </c>
      <c r="AC14" s="4"/>
      <c r="AD14" s="11">
        <v>21732.95</v>
      </c>
      <c r="AE14" s="4">
        <v>14713.33</v>
      </c>
      <c r="AF14" s="4"/>
      <c r="AG14" s="11">
        <v>22349.51</v>
      </c>
      <c r="AH14" s="4">
        <v>17264.11</v>
      </c>
      <c r="AI14" s="4"/>
      <c r="AJ14" s="11">
        <v>14488.61</v>
      </c>
      <c r="AK14" s="4">
        <v>19655.57</v>
      </c>
      <c r="AL14" s="4"/>
      <c r="AM14" s="11"/>
      <c r="AN14" s="12">
        <f t="shared" si="0"/>
        <v>179605.59999999998</v>
      </c>
      <c r="AO14" s="12">
        <f t="shared" si="0"/>
        <v>175870</v>
      </c>
      <c r="AP14" s="13">
        <f t="shared" si="1"/>
        <v>3735.5999999999767</v>
      </c>
      <c r="AQ14" s="12">
        <f t="shared" si="2"/>
        <v>159090.51999999999</v>
      </c>
      <c r="AR14" s="4"/>
      <c r="AS14" s="4"/>
      <c r="AT14" s="4">
        <f t="shared" si="3"/>
        <v>159090.51999999999</v>
      </c>
    </row>
    <row r="15" spans="1:46" x14ac:dyDescent="0.3">
      <c r="A15" s="9" t="s">
        <v>29</v>
      </c>
      <c r="B15" s="10"/>
      <c r="C15" s="16">
        <v>9702.7999999999993</v>
      </c>
      <c r="D15" s="4">
        <v>10365.969999999999</v>
      </c>
      <c r="E15" s="4"/>
      <c r="F15" s="16">
        <v>7744.48</v>
      </c>
      <c r="G15" s="4">
        <v>8088.15</v>
      </c>
      <c r="H15" s="4"/>
      <c r="I15" s="11">
        <v>9092.81</v>
      </c>
      <c r="J15" s="4">
        <v>10454.030000000001</v>
      </c>
      <c r="K15" s="4"/>
      <c r="L15" s="11">
        <v>9565.27</v>
      </c>
      <c r="M15" s="4">
        <v>8822.15</v>
      </c>
      <c r="N15" s="4"/>
      <c r="O15" s="11">
        <v>7282.54</v>
      </c>
      <c r="P15" s="4">
        <v>6600.7</v>
      </c>
      <c r="Q15" s="4"/>
      <c r="R15" s="11">
        <v>8251.17</v>
      </c>
      <c r="S15" s="4">
        <v>10173.709999999999</v>
      </c>
      <c r="T15" s="4"/>
      <c r="U15" s="11">
        <v>9159</v>
      </c>
      <c r="V15" s="4">
        <v>8884.19</v>
      </c>
      <c r="W15" s="4"/>
      <c r="X15" s="11">
        <v>9098.9500000000007</v>
      </c>
      <c r="Y15" s="4">
        <v>7924.69</v>
      </c>
      <c r="Z15" s="4"/>
      <c r="AA15" s="11">
        <v>7901.91</v>
      </c>
      <c r="AB15" s="4">
        <v>9201.4500000000007</v>
      </c>
      <c r="AC15" s="4"/>
      <c r="AD15" s="11">
        <v>11301.83</v>
      </c>
      <c r="AE15" s="4">
        <v>9249.19</v>
      </c>
      <c r="AF15" s="4"/>
      <c r="AG15" s="11">
        <v>13870.11</v>
      </c>
      <c r="AH15" s="4">
        <v>9723.5300000000007</v>
      </c>
      <c r="AI15" s="4"/>
      <c r="AJ15" s="11">
        <v>8499.69</v>
      </c>
      <c r="AK15" s="4">
        <v>12456.81</v>
      </c>
      <c r="AL15" s="4"/>
      <c r="AM15" s="11"/>
      <c r="AN15" s="12">
        <f t="shared" si="0"/>
        <v>111470.56000000001</v>
      </c>
      <c r="AO15" s="12">
        <f t="shared" si="0"/>
        <v>111944.56999999999</v>
      </c>
      <c r="AP15" s="13">
        <f t="shared" si="1"/>
        <v>-474.00999999998021</v>
      </c>
      <c r="AQ15" s="12">
        <f t="shared" si="2"/>
        <v>101578.6</v>
      </c>
      <c r="AR15" s="4">
        <v>15215.63</v>
      </c>
      <c r="AS15" s="4">
        <v>17236.09</v>
      </c>
      <c r="AT15" s="4">
        <v>-56245.21</v>
      </c>
    </row>
    <row r="16" spans="1:46" x14ac:dyDescent="0.3">
      <c r="A16" s="9" t="s">
        <v>30</v>
      </c>
      <c r="B16" s="10"/>
      <c r="C16" s="17">
        <f t="shared" ref="C16:AP16" si="4">SUM(C4:C15)</f>
        <v>314411.53999999998</v>
      </c>
      <c r="D16" s="17">
        <f t="shared" si="4"/>
        <v>247957.13</v>
      </c>
      <c r="E16" s="17">
        <f t="shared" si="4"/>
        <v>0</v>
      </c>
      <c r="F16" s="17">
        <f t="shared" si="4"/>
        <v>237926.81000000003</v>
      </c>
      <c r="G16" s="17">
        <f t="shared" si="4"/>
        <v>204546.9</v>
      </c>
      <c r="H16" s="17">
        <f t="shared" si="4"/>
        <v>0</v>
      </c>
      <c r="I16" s="17">
        <f t="shared" si="4"/>
        <v>210754.68</v>
      </c>
      <c r="J16" s="17">
        <f t="shared" si="4"/>
        <v>241947.59</v>
      </c>
      <c r="K16" s="17">
        <f t="shared" si="4"/>
        <v>0</v>
      </c>
      <c r="L16" s="17">
        <f t="shared" si="4"/>
        <v>221444.77999999997</v>
      </c>
      <c r="M16" s="17">
        <f t="shared" si="4"/>
        <v>195872.49999999997</v>
      </c>
      <c r="N16" s="17">
        <f t="shared" si="4"/>
        <v>0</v>
      </c>
      <c r="O16" s="17">
        <f t="shared" si="4"/>
        <v>84089.26</v>
      </c>
      <c r="P16" s="17">
        <f t="shared" si="4"/>
        <v>118634.59</v>
      </c>
      <c r="Q16" s="17">
        <f t="shared" si="4"/>
        <v>0</v>
      </c>
      <c r="R16" s="17">
        <f t="shared" si="4"/>
        <v>86128.639999999985</v>
      </c>
      <c r="S16" s="17">
        <f t="shared" si="4"/>
        <v>114136.53</v>
      </c>
      <c r="T16" s="17">
        <f t="shared" si="4"/>
        <v>0</v>
      </c>
      <c r="U16" s="17">
        <f t="shared" si="4"/>
        <v>88465.569999999992</v>
      </c>
      <c r="V16" s="17">
        <f t="shared" si="4"/>
        <v>54204.630000000005</v>
      </c>
      <c r="W16" s="17">
        <f t="shared" si="4"/>
        <v>0</v>
      </c>
      <c r="X16" s="17">
        <f t="shared" si="4"/>
        <v>83386.210000000006</v>
      </c>
      <c r="Y16" s="17">
        <f t="shared" si="4"/>
        <v>75989.420000000013</v>
      </c>
      <c r="Z16" s="17">
        <f t="shared" si="4"/>
        <v>0</v>
      </c>
      <c r="AA16" s="17">
        <f t="shared" si="4"/>
        <v>86811.93</v>
      </c>
      <c r="AB16" s="17">
        <f t="shared" si="4"/>
        <v>97992.75</v>
      </c>
      <c r="AC16" s="17">
        <f t="shared" si="4"/>
        <v>0</v>
      </c>
      <c r="AD16" s="17">
        <f t="shared" si="4"/>
        <v>315959.34000000003</v>
      </c>
      <c r="AE16" s="17">
        <f t="shared" si="4"/>
        <v>215954.53</v>
      </c>
      <c r="AF16" s="17">
        <f t="shared" si="4"/>
        <v>0</v>
      </c>
      <c r="AG16" s="17">
        <f t="shared" si="4"/>
        <v>257365.08999999997</v>
      </c>
      <c r="AH16" s="17">
        <f t="shared" si="4"/>
        <v>203703.23</v>
      </c>
      <c r="AI16" s="17">
        <f t="shared" si="4"/>
        <v>0</v>
      </c>
      <c r="AJ16" s="17">
        <f t="shared" si="4"/>
        <v>244002.75</v>
      </c>
      <c r="AK16" s="17">
        <f t="shared" si="4"/>
        <v>252685.43</v>
      </c>
      <c r="AL16" s="17">
        <f t="shared" si="4"/>
        <v>0</v>
      </c>
      <c r="AM16" s="17">
        <f t="shared" si="4"/>
        <v>0</v>
      </c>
      <c r="AN16" s="17">
        <f t="shared" si="4"/>
        <v>2230746.6</v>
      </c>
      <c r="AO16" s="17">
        <f t="shared" si="4"/>
        <v>2023625.2300000002</v>
      </c>
      <c r="AP16" s="17">
        <f t="shared" si="4"/>
        <v>207121.36999999994</v>
      </c>
      <c r="AQ16" s="18"/>
      <c r="AR16" s="17">
        <f t="shared" ref="AR16:AT16" si="5">SUM(AR4:AR15)</f>
        <v>163014.54999999999</v>
      </c>
      <c r="AS16" s="17">
        <f t="shared" si="5"/>
        <v>171753.28</v>
      </c>
      <c r="AT16" s="17">
        <f t="shared" si="5"/>
        <v>-271100.89</v>
      </c>
    </row>
  </sheetData>
  <mergeCells count="14">
    <mergeCell ref="AN2:AP2"/>
    <mergeCell ref="AR2:AT2"/>
    <mergeCell ref="U2:W2"/>
    <mergeCell ref="X2:Z2"/>
    <mergeCell ref="AA2:AC2"/>
    <mergeCell ref="AD2:AF2"/>
    <mergeCell ref="AG2:AI2"/>
    <mergeCell ref="AJ2:AL2"/>
    <mergeCell ref="R2:T2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N54"/>
  <sheetViews>
    <sheetView tabSelected="1" topLeftCell="A24" zoomScaleNormal="100" workbookViewId="0">
      <selection activeCell="H28" sqref="H28:H31"/>
    </sheetView>
  </sheetViews>
  <sheetFormatPr defaultColWidth="9.109375" defaultRowHeight="13.2" x14ac:dyDescent="0.25"/>
  <cols>
    <col min="1" max="1" width="15.44140625" style="159" customWidth="1"/>
    <col min="2" max="3" width="12.33203125" style="159" customWidth="1"/>
    <col min="4" max="4" width="12.33203125" style="127" customWidth="1"/>
    <col min="5" max="5" width="14.6640625" style="127" customWidth="1"/>
    <col min="6" max="6" width="16.6640625" style="127" customWidth="1"/>
    <col min="7" max="7" width="24.5546875" style="127" customWidth="1"/>
    <col min="8" max="8" width="7.109375" style="127" customWidth="1"/>
    <col min="9" max="9" width="8.6640625" style="127" customWidth="1"/>
    <col min="10" max="16384" width="9.109375" style="127"/>
  </cols>
  <sheetData>
    <row r="1" spans="1:8" ht="15.6" x14ac:dyDescent="0.3">
      <c r="A1" s="309" t="s">
        <v>131</v>
      </c>
      <c r="B1" s="309"/>
      <c r="C1" s="309"/>
      <c r="D1" s="309"/>
      <c r="E1" s="309"/>
      <c r="F1" s="309"/>
    </row>
    <row r="2" spans="1:8" ht="12" hidden="1" customHeight="1" x14ac:dyDescent="0.25">
      <c r="A2" s="279" t="s">
        <v>32</v>
      </c>
      <c r="B2" s="279"/>
      <c r="C2" s="279"/>
      <c r="D2" s="279"/>
      <c r="E2" s="279"/>
      <c r="F2" s="279"/>
      <c r="G2" s="179"/>
      <c r="H2" s="180"/>
    </row>
    <row r="3" spans="1:8" hidden="1" x14ac:dyDescent="0.25">
      <c r="A3" s="129">
        <v>1</v>
      </c>
      <c r="B3" s="129"/>
      <c r="C3" s="129"/>
      <c r="D3" s="74" t="s">
        <v>33</v>
      </c>
      <c r="E3" s="280">
        <v>2000</v>
      </c>
      <c r="F3" s="280"/>
      <c r="G3" s="179"/>
      <c r="H3" s="180"/>
    </row>
    <row r="4" spans="1:8" hidden="1" x14ac:dyDescent="0.25">
      <c r="A4" s="129">
        <v>2</v>
      </c>
      <c r="B4" s="129"/>
      <c r="C4" s="129"/>
      <c r="D4" s="74" t="s">
        <v>34</v>
      </c>
      <c r="E4" s="280">
        <v>6</v>
      </c>
      <c r="F4" s="280"/>
      <c r="G4" s="179"/>
      <c r="H4" s="180"/>
    </row>
    <row r="5" spans="1:8" hidden="1" x14ac:dyDescent="0.25">
      <c r="A5" s="129">
        <v>3</v>
      </c>
      <c r="B5" s="129"/>
      <c r="C5" s="129"/>
      <c r="D5" s="74" t="s">
        <v>35</v>
      </c>
      <c r="E5" s="280">
        <v>46</v>
      </c>
      <c r="F5" s="280"/>
      <c r="G5" s="179"/>
      <c r="H5" s="180"/>
    </row>
    <row r="6" spans="1:8" ht="21" hidden="1" x14ac:dyDescent="0.25">
      <c r="A6" s="129">
        <v>4</v>
      </c>
      <c r="B6" s="129"/>
      <c r="C6" s="129"/>
      <c r="D6" s="74" t="s">
        <v>36</v>
      </c>
      <c r="E6" s="280">
        <f>E23</f>
        <v>4515.3</v>
      </c>
      <c r="F6" s="280"/>
      <c r="G6" s="179"/>
      <c r="H6" s="180"/>
    </row>
    <row r="7" spans="1:8" ht="21" hidden="1" x14ac:dyDescent="0.25">
      <c r="A7" s="129">
        <v>5</v>
      </c>
      <c r="B7" s="129"/>
      <c r="C7" s="129"/>
      <c r="D7" s="74" t="s">
        <v>37</v>
      </c>
      <c r="E7" s="280">
        <f>76.8+115.1+119+93.4</f>
        <v>404.29999999999995</v>
      </c>
      <c r="F7" s="280"/>
      <c r="G7" s="179"/>
      <c r="H7" s="180"/>
    </row>
    <row r="8" spans="1:8" ht="41.4" hidden="1" x14ac:dyDescent="0.25">
      <c r="A8" s="129">
        <v>6</v>
      </c>
      <c r="B8" s="129"/>
      <c r="C8" s="129"/>
      <c r="D8" s="74" t="s">
        <v>38</v>
      </c>
      <c r="E8" s="280">
        <v>473</v>
      </c>
      <c r="F8" s="280"/>
      <c r="G8" s="179"/>
      <c r="H8" s="180"/>
    </row>
    <row r="9" spans="1:8" ht="44.25" hidden="1" customHeight="1" x14ac:dyDescent="0.25">
      <c r="A9" s="129">
        <v>7</v>
      </c>
      <c r="B9" s="129"/>
      <c r="C9" s="129"/>
      <c r="D9" s="130" t="s">
        <v>39</v>
      </c>
      <c r="E9" s="281" t="s">
        <v>40</v>
      </c>
      <c r="F9" s="282"/>
      <c r="G9" s="179"/>
      <c r="H9" s="180"/>
    </row>
    <row r="10" spans="1:8" ht="21" hidden="1" x14ac:dyDescent="0.25">
      <c r="A10" s="129">
        <v>8</v>
      </c>
      <c r="B10" s="129"/>
      <c r="C10" s="129"/>
      <c r="D10" s="74" t="s">
        <v>41</v>
      </c>
      <c r="E10" s="277" t="s">
        <v>42</v>
      </c>
      <c r="F10" s="277"/>
      <c r="G10" s="179"/>
      <c r="H10" s="180"/>
    </row>
    <row r="11" spans="1:8" ht="21" hidden="1" x14ac:dyDescent="0.25">
      <c r="A11" s="129">
        <v>9</v>
      </c>
      <c r="B11" s="129"/>
      <c r="C11" s="129"/>
      <c r="D11" s="74" t="s">
        <v>43</v>
      </c>
      <c r="E11" s="277" t="s">
        <v>42</v>
      </c>
      <c r="F11" s="277"/>
      <c r="G11" s="179"/>
      <c r="H11" s="180"/>
    </row>
    <row r="12" spans="1:8" ht="45" hidden="1" customHeight="1" x14ac:dyDescent="0.25">
      <c r="A12" s="129">
        <v>10</v>
      </c>
      <c r="B12" s="129"/>
      <c r="C12" s="129"/>
      <c r="D12" s="74" t="s">
        <v>44</v>
      </c>
      <c r="E12" s="277" t="s">
        <v>42</v>
      </c>
      <c r="F12" s="277"/>
      <c r="G12" s="179"/>
      <c r="H12" s="180"/>
    </row>
    <row r="13" spans="1:8" ht="30.75" hidden="1" customHeight="1" x14ac:dyDescent="0.25">
      <c r="A13" s="129">
        <v>11</v>
      </c>
      <c r="B13" s="129"/>
      <c r="C13" s="129"/>
      <c r="D13" s="74" t="s">
        <v>45</v>
      </c>
      <c r="E13" s="285" t="s">
        <v>46</v>
      </c>
      <c r="F13" s="285"/>
      <c r="G13" s="179"/>
      <c r="H13" s="180"/>
    </row>
    <row r="14" spans="1:8" ht="70.5" hidden="1" customHeight="1" x14ac:dyDescent="0.25">
      <c r="A14" s="129">
        <v>12</v>
      </c>
      <c r="B14" s="129"/>
      <c r="C14" s="129"/>
      <c r="D14" s="131" t="s">
        <v>47</v>
      </c>
      <c r="E14" s="286" t="s">
        <v>48</v>
      </c>
      <c r="F14" s="287"/>
      <c r="G14" s="179"/>
      <c r="H14" s="180"/>
    </row>
    <row r="15" spans="1:8" ht="22.5" hidden="1" customHeight="1" x14ac:dyDescent="0.25">
      <c r="A15" s="279" t="s">
        <v>49</v>
      </c>
      <c r="B15" s="279"/>
      <c r="C15" s="279"/>
      <c r="D15" s="279"/>
      <c r="E15" s="279"/>
      <c r="F15" s="279"/>
      <c r="G15" s="179"/>
      <c r="H15" s="180"/>
    </row>
    <row r="16" spans="1:8" ht="61.8" hidden="1" x14ac:dyDescent="0.25">
      <c r="A16" s="129">
        <v>1</v>
      </c>
      <c r="B16" s="129"/>
      <c r="C16" s="129"/>
      <c r="D16" s="74" t="s">
        <v>50</v>
      </c>
      <c r="E16" s="288" t="s">
        <v>107</v>
      </c>
      <c r="F16" s="288"/>
      <c r="G16" s="73"/>
      <c r="H16" s="73"/>
    </row>
    <row r="17" spans="1:14" ht="12" hidden="1" customHeight="1" x14ac:dyDescent="0.25">
      <c r="A17" s="289"/>
      <c r="B17" s="289"/>
      <c r="C17" s="289"/>
      <c r="D17" s="289"/>
      <c r="E17" s="289"/>
      <c r="F17" s="289"/>
      <c r="G17" s="179"/>
      <c r="H17" s="180"/>
    </row>
    <row r="18" spans="1:14" s="183" customFormat="1" ht="13.8" x14ac:dyDescent="0.25">
      <c r="A18" s="182"/>
      <c r="B18" s="182"/>
      <c r="C18" s="310" t="s">
        <v>59</v>
      </c>
      <c r="D18" s="310"/>
      <c r="E18" s="310"/>
      <c r="F18" s="310"/>
      <c r="G18" s="310"/>
      <c r="H18" s="217"/>
    </row>
    <row r="19" spans="1:14" s="183" customFormat="1" ht="13.8" x14ac:dyDescent="0.25">
      <c r="A19" s="182"/>
      <c r="B19" s="182"/>
      <c r="C19" s="298" t="s">
        <v>60</v>
      </c>
      <c r="D19" s="299"/>
      <c r="E19" s="299"/>
      <c r="F19" s="299"/>
      <c r="G19" s="299"/>
      <c r="H19" s="218"/>
    </row>
    <row r="20" spans="1:14" s="183" customFormat="1" ht="29.4" customHeight="1" x14ac:dyDescent="0.25">
      <c r="A20" s="153"/>
      <c r="B20" s="153"/>
      <c r="C20" s="300" t="s">
        <v>142</v>
      </c>
      <c r="D20" s="301"/>
      <c r="E20" s="301"/>
      <c r="F20" s="301"/>
      <c r="G20" s="301"/>
      <c r="H20" s="219"/>
    </row>
    <row r="21" spans="1:14" s="186" customFormat="1" ht="13.8" x14ac:dyDescent="0.3">
      <c r="A21" s="184" t="s">
        <v>62</v>
      </c>
      <c r="B21" s="155"/>
      <c r="C21" s="185"/>
      <c r="D21" s="155"/>
      <c r="F21" s="155"/>
      <c r="G21" s="155"/>
      <c r="H21" s="155"/>
    </row>
    <row r="22" spans="1:14" s="183" customFormat="1" ht="13.8" x14ac:dyDescent="0.25">
      <c r="A22" s="153" t="s">
        <v>132</v>
      </c>
      <c r="B22" s="153"/>
      <c r="C22" s="185"/>
      <c r="D22" s="187"/>
      <c r="E22" s="188"/>
      <c r="F22" s="187"/>
      <c r="G22" s="187"/>
      <c r="H22" s="187"/>
    </row>
    <row r="23" spans="1:14" s="183" customFormat="1" ht="13.8" x14ac:dyDescent="0.25">
      <c r="A23" s="153" t="s">
        <v>106</v>
      </c>
      <c r="B23" s="153"/>
      <c r="C23" s="185"/>
      <c r="D23" s="187"/>
      <c r="E23" s="189">
        <v>4515.3</v>
      </c>
      <c r="F23" s="187"/>
      <c r="G23" s="187"/>
      <c r="H23" s="187"/>
    </row>
    <row r="24" spans="1:14" s="183" customFormat="1" ht="13.8" x14ac:dyDescent="0.25">
      <c r="A24" s="153" t="s">
        <v>133</v>
      </c>
      <c r="B24" s="153"/>
      <c r="C24" s="185"/>
      <c r="D24" s="187"/>
      <c r="E24" s="188"/>
      <c r="F24" s="187"/>
      <c r="G24" s="187"/>
      <c r="H24" s="187"/>
    </row>
    <row r="25" spans="1:14" s="183" customFormat="1" ht="13.8" x14ac:dyDescent="0.25">
      <c r="A25" s="153" t="s">
        <v>134</v>
      </c>
      <c r="B25" s="153"/>
      <c r="C25" s="185"/>
      <c r="D25" s="187"/>
      <c r="E25" s="188"/>
      <c r="F25" s="187"/>
      <c r="G25" s="187"/>
      <c r="H25" s="187"/>
    </row>
    <row r="26" spans="1:14" s="183" customFormat="1" ht="24.6" customHeight="1" x14ac:dyDescent="0.25">
      <c r="A26" s="302" t="s">
        <v>67</v>
      </c>
      <c r="B26" s="302"/>
      <c r="C26" s="303"/>
      <c r="D26" s="303"/>
      <c r="E26" s="303"/>
      <c r="F26" s="303"/>
      <c r="G26" s="303"/>
      <c r="H26" s="220"/>
    </row>
    <row r="27" spans="1:14" s="186" customFormat="1" ht="60" customHeight="1" x14ac:dyDescent="0.3">
      <c r="A27" s="190" t="s">
        <v>138</v>
      </c>
      <c r="B27" s="191" t="s">
        <v>114</v>
      </c>
      <c r="C27" s="192" t="s">
        <v>139</v>
      </c>
      <c r="D27" s="192" t="s">
        <v>140</v>
      </c>
      <c r="E27" s="190" t="s">
        <v>71</v>
      </c>
      <c r="F27" s="193" t="s">
        <v>141</v>
      </c>
      <c r="G27" s="194" t="s">
        <v>73</v>
      </c>
      <c r="H27" s="221"/>
    </row>
    <row r="28" spans="1:14" s="183" customFormat="1" ht="29.25" customHeight="1" x14ac:dyDescent="0.25">
      <c r="A28" s="195">
        <v>194179.89000000019</v>
      </c>
      <c r="B28" s="196">
        <v>7.68</v>
      </c>
      <c r="C28" s="197">
        <v>497889</v>
      </c>
      <c r="D28" s="197">
        <v>450896.26</v>
      </c>
      <c r="E28" s="197">
        <f>C28</f>
        <v>497889</v>
      </c>
      <c r="F28" s="195">
        <f t="shared" ref="F28:F32" si="0">A28+C28-D28</f>
        <v>241172.63000000012</v>
      </c>
      <c r="G28" s="198" t="s">
        <v>74</v>
      </c>
      <c r="H28" s="230"/>
    </row>
    <row r="29" spans="1:14" s="183" customFormat="1" ht="40.200000000000003" customHeight="1" x14ac:dyDescent="0.25">
      <c r="A29" s="195">
        <v>52972.680000000022</v>
      </c>
      <c r="B29" s="199">
        <v>4.5999999999999996</v>
      </c>
      <c r="C29" s="197">
        <v>242891.04</v>
      </c>
      <c r="D29" s="197">
        <v>224175.14</v>
      </c>
      <c r="E29" s="197">
        <f t="shared" ref="E29:E30" si="1">C29</f>
        <v>242891.04</v>
      </c>
      <c r="F29" s="195">
        <f t="shared" si="0"/>
        <v>71688.580000000016</v>
      </c>
      <c r="G29" s="145" t="s">
        <v>75</v>
      </c>
      <c r="H29" s="230"/>
    </row>
    <row r="30" spans="1:14" s="183" customFormat="1" ht="28.5" customHeight="1" x14ac:dyDescent="0.25">
      <c r="A30" s="195">
        <v>33067.430000000008</v>
      </c>
      <c r="B30" s="196">
        <v>2.37</v>
      </c>
      <c r="C30" s="197">
        <v>115754.16</v>
      </c>
      <c r="D30" s="197">
        <v>110943.67</v>
      </c>
      <c r="E30" s="197">
        <f t="shared" si="1"/>
        <v>115754.16</v>
      </c>
      <c r="F30" s="195">
        <f t="shared" si="0"/>
        <v>37877.920000000027</v>
      </c>
      <c r="G30" s="198" t="s">
        <v>76</v>
      </c>
      <c r="H30" s="230"/>
      <c r="J30" s="198" t="s">
        <v>109</v>
      </c>
      <c r="K30" s="198" t="s">
        <v>110</v>
      </c>
      <c r="L30" s="198" t="s">
        <v>111</v>
      </c>
      <c r="M30" s="198" t="s">
        <v>128</v>
      </c>
      <c r="N30" s="198" t="s">
        <v>113</v>
      </c>
    </row>
    <row r="31" spans="1:14" s="183" customFormat="1" ht="33" customHeight="1" x14ac:dyDescent="0.25">
      <c r="A31" s="195">
        <v>37703.870000000039</v>
      </c>
      <c r="B31" s="196">
        <v>1.72</v>
      </c>
      <c r="C31" s="197">
        <v>98614.32</v>
      </c>
      <c r="D31" s="197">
        <v>64454.38</v>
      </c>
      <c r="E31" s="200">
        <f>E43</f>
        <v>2600</v>
      </c>
      <c r="F31" s="195">
        <f t="shared" si="0"/>
        <v>71863.810000000056</v>
      </c>
      <c r="G31" s="198" t="s">
        <v>77</v>
      </c>
      <c r="H31" s="230"/>
      <c r="J31" s="198"/>
      <c r="K31" s="198"/>
      <c r="L31" s="198">
        <f>200*12</f>
        <v>2400</v>
      </c>
      <c r="M31" s="198">
        <f>250*12</f>
        <v>3000</v>
      </c>
      <c r="N31" s="201">
        <f>J31+K31+L31+M31</f>
        <v>5400</v>
      </c>
    </row>
    <row r="32" spans="1:14" s="183" customFormat="1" ht="27" customHeight="1" x14ac:dyDescent="0.25">
      <c r="A32" s="195">
        <v>1344.62</v>
      </c>
      <c r="B32" s="195"/>
      <c r="C32" s="197"/>
      <c r="D32" s="197"/>
      <c r="E32" s="202"/>
      <c r="F32" s="195">
        <f t="shared" si="0"/>
        <v>1344.62</v>
      </c>
      <c r="G32" s="198" t="s">
        <v>78</v>
      </c>
      <c r="H32" s="222"/>
    </row>
    <row r="33" spans="1:11" s="183" customFormat="1" ht="26.25" customHeight="1" x14ac:dyDescent="0.25">
      <c r="A33" s="203">
        <f>SUM(A28:A32)</f>
        <v>319268.49000000028</v>
      </c>
      <c r="B33" s="203"/>
      <c r="C33" s="203">
        <f t="shared" ref="C33:F33" si="2">SUM(C28:C32)</f>
        <v>955148.52</v>
      </c>
      <c r="D33" s="203">
        <f t="shared" si="2"/>
        <v>850469.45000000007</v>
      </c>
      <c r="E33" s="203">
        <f t="shared" si="2"/>
        <v>859134.20000000007</v>
      </c>
      <c r="F33" s="203">
        <f t="shared" si="2"/>
        <v>423947.56000000023</v>
      </c>
      <c r="G33" s="204" t="s">
        <v>79</v>
      </c>
      <c r="H33" s="223"/>
    </row>
    <row r="34" spans="1:11" s="183" customFormat="1" ht="13.8" x14ac:dyDescent="0.25">
      <c r="A34" s="304" t="s">
        <v>80</v>
      </c>
      <c r="B34" s="304"/>
      <c r="C34" s="305"/>
      <c r="D34" s="305"/>
      <c r="E34" s="305"/>
      <c r="F34" s="305"/>
      <c r="G34" s="153"/>
      <c r="H34" s="153"/>
    </row>
    <row r="35" spans="1:11" s="186" customFormat="1" ht="63" customHeight="1" x14ac:dyDescent="0.3">
      <c r="A35" s="190" t="s">
        <v>138</v>
      </c>
      <c r="B35" s="190"/>
      <c r="C35" s="192" t="s">
        <v>139</v>
      </c>
      <c r="D35" s="192" t="s">
        <v>140</v>
      </c>
      <c r="E35" s="190" t="s">
        <v>71</v>
      </c>
      <c r="F35" s="193" t="s">
        <v>141</v>
      </c>
      <c r="G35" s="192" t="s">
        <v>81</v>
      </c>
      <c r="H35" s="224"/>
    </row>
    <row r="36" spans="1:11" s="183" customFormat="1" ht="25.2" customHeight="1" x14ac:dyDescent="0.25">
      <c r="A36" s="195">
        <v>24424.900000000023</v>
      </c>
      <c r="B36" s="195"/>
      <c r="C36" s="195">
        <v>158030.14000000001</v>
      </c>
      <c r="D36" s="195">
        <v>151177.21</v>
      </c>
      <c r="E36" s="195">
        <f>D36</f>
        <v>151177.21</v>
      </c>
      <c r="F36" s="195">
        <f t="shared" ref="F36:F39" si="3">A36+C36-D36</f>
        <v>31277.830000000045</v>
      </c>
      <c r="G36" s="198" t="s">
        <v>82</v>
      </c>
      <c r="H36" s="222"/>
    </row>
    <row r="37" spans="1:11" s="183" customFormat="1" ht="13.5" customHeight="1" x14ac:dyDescent="0.25">
      <c r="A37" s="195">
        <v>73726.13</v>
      </c>
      <c r="B37" s="195"/>
      <c r="C37" s="195">
        <v>288400.19</v>
      </c>
      <c r="D37" s="195">
        <v>272207.90999999997</v>
      </c>
      <c r="E37" s="195">
        <f t="shared" ref="E37:E39" si="4">D37</f>
        <v>272207.90999999997</v>
      </c>
      <c r="F37" s="195">
        <f t="shared" si="3"/>
        <v>89918.410000000033</v>
      </c>
      <c r="G37" s="198" t="s">
        <v>83</v>
      </c>
      <c r="H37" s="222"/>
    </row>
    <row r="38" spans="1:11" s="183" customFormat="1" ht="17.25" customHeight="1" x14ac:dyDescent="0.25">
      <c r="A38" s="195">
        <v>637715.51999999979</v>
      </c>
      <c r="B38" s="195"/>
      <c r="C38" s="195">
        <v>1225978.3999999999</v>
      </c>
      <c r="D38" s="195">
        <v>1109126.83</v>
      </c>
      <c r="E38" s="195">
        <f>D38</f>
        <v>1109126.83</v>
      </c>
      <c r="F38" s="195">
        <f t="shared" si="3"/>
        <v>754567.08999999962</v>
      </c>
      <c r="G38" s="198" t="s">
        <v>84</v>
      </c>
      <c r="H38" s="222"/>
    </row>
    <row r="39" spans="1:11" s="183" customFormat="1" ht="40.5" customHeight="1" x14ac:dyDescent="0.25">
      <c r="A39" s="195">
        <v>7403.010000000002</v>
      </c>
      <c r="B39" s="195"/>
      <c r="C39" s="195">
        <v>19511.88</v>
      </c>
      <c r="D39" s="195">
        <v>18407.55</v>
      </c>
      <c r="E39" s="195">
        <f t="shared" si="4"/>
        <v>18407.55</v>
      </c>
      <c r="F39" s="195">
        <f t="shared" si="3"/>
        <v>8507.3400000000038</v>
      </c>
      <c r="G39" s="198" t="s">
        <v>85</v>
      </c>
      <c r="H39" s="222"/>
    </row>
    <row r="40" spans="1:11" s="183" customFormat="1" ht="19.95" customHeight="1" x14ac:dyDescent="0.25">
      <c r="A40" s="203">
        <f>A36+A37+A38+A39</f>
        <v>743269.55999999982</v>
      </c>
      <c r="B40" s="203"/>
      <c r="C40" s="203">
        <f>C36+C37+C38+C39</f>
        <v>1691920.6099999999</v>
      </c>
      <c r="D40" s="225">
        <f>D36+D37+D38+D39</f>
        <v>1550919.5000000002</v>
      </c>
      <c r="E40" s="203">
        <f t="shared" ref="E40:F40" si="5">E36+E37+E38+E39</f>
        <v>1550919.5000000002</v>
      </c>
      <c r="F40" s="203">
        <f t="shared" si="5"/>
        <v>884270.66999999969</v>
      </c>
      <c r="G40" s="204" t="s">
        <v>13</v>
      </c>
      <c r="H40" s="223"/>
    </row>
    <row r="41" spans="1:11" s="153" customFormat="1" ht="28.2" customHeight="1" x14ac:dyDescent="0.25">
      <c r="A41" s="306" t="s">
        <v>86</v>
      </c>
      <c r="B41" s="306"/>
      <c r="C41" s="307"/>
      <c r="D41" s="307"/>
      <c r="E41" s="307"/>
      <c r="F41" s="307"/>
      <c r="G41" s="307"/>
      <c r="H41" s="183"/>
    </row>
    <row r="42" spans="1:11" s="215" customFormat="1" ht="66.599999999999994" customHeight="1" x14ac:dyDescent="0.3">
      <c r="A42" s="213" t="s">
        <v>87</v>
      </c>
      <c r="B42" s="214" t="s">
        <v>136</v>
      </c>
      <c r="C42" s="208"/>
      <c r="D42" s="208" t="s">
        <v>89</v>
      </c>
      <c r="E42" s="208" t="s">
        <v>135</v>
      </c>
      <c r="F42" s="214" t="s">
        <v>137</v>
      </c>
    </row>
    <row r="43" spans="1:11" s="157" customFormat="1" ht="27" customHeight="1" x14ac:dyDescent="0.25">
      <c r="A43" s="205"/>
      <c r="B43" s="207">
        <v>72594.76999999996</v>
      </c>
      <c r="C43" s="206"/>
      <c r="D43" s="206" t="s">
        <v>91</v>
      </c>
      <c r="E43" s="126">
        <f>E44</f>
        <v>2600</v>
      </c>
      <c r="F43" s="207">
        <f>B43+D31-E31</f>
        <v>134449.14999999997</v>
      </c>
      <c r="I43" s="228"/>
      <c r="J43" s="216"/>
    </row>
    <row r="44" spans="1:11" s="211" customFormat="1" ht="28.5" customHeight="1" x14ac:dyDescent="0.25">
      <c r="A44" s="209">
        <v>1</v>
      </c>
      <c r="B44" s="209"/>
      <c r="C44" s="208"/>
      <c r="D44" s="226" t="s">
        <v>143</v>
      </c>
      <c r="E44" s="227">
        <v>2600</v>
      </c>
      <c r="F44" s="210"/>
      <c r="J44" s="212"/>
    </row>
    <row r="45" spans="1:11" s="167" customFormat="1" ht="13.8" x14ac:dyDescent="0.25">
      <c r="A45" s="169"/>
      <c r="B45" s="169"/>
      <c r="C45" s="169"/>
      <c r="F45" s="170"/>
      <c r="J45" s="168"/>
    </row>
    <row r="46" spans="1:11" ht="29.4" customHeight="1" x14ac:dyDescent="0.25">
      <c r="A46" s="308" t="s">
        <v>146</v>
      </c>
      <c r="B46" s="308"/>
      <c r="C46" s="308"/>
      <c r="D46" s="308"/>
      <c r="E46" s="308"/>
      <c r="F46" s="308"/>
      <c r="G46" s="308"/>
      <c r="J46" s="157"/>
      <c r="K46" s="157"/>
    </row>
    <row r="47" spans="1:11" ht="120" customHeight="1" x14ac:dyDescent="0.25">
      <c r="A47" s="308" t="s">
        <v>144</v>
      </c>
      <c r="B47" s="308"/>
      <c r="C47" s="308"/>
      <c r="D47" s="308"/>
      <c r="E47" s="308"/>
      <c r="F47" s="308"/>
      <c r="G47" s="308"/>
      <c r="J47" s="157"/>
    </row>
    <row r="48" spans="1:11" ht="28.2" customHeight="1" x14ac:dyDescent="0.25">
      <c r="A48" s="308" t="s">
        <v>145</v>
      </c>
      <c r="B48" s="308"/>
      <c r="C48" s="308"/>
      <c r="D48" s="308"/>
      <c r="E48" s="308"/>
      <c r="F48" s="308"/>
      <c r="G48" s="308"/>
      <c r="J48" s="157"/>
    </row>
    <row r="49" spans="3:10" ht="43.8" customHeight="1" x14ac:dyDescent="0.25">
      <c r="C49" s="229"/>
      <c r="D49" s="229"/>
      <c r="J49" s="157"/>
    </row>
    <row r="50" spans="3:10" ht="39" customHeight="1" x14ac:dyDescent="0.25">
      <c r="J50" s="157"/>
    </row>
    <row r="51" spans="3:10" ht="13.8" x14ac:dyDescent="0.25">
      <c r="J51" s="157"/>
    </row>
    <row r="52" spans="3:10" ht="13.8" x14ac:dyDescent="0.25">
      <c r="J52" s="157"/>
    </row>
    <row r="53" spans="3:10" ht="13.8" x14ac:dyDescent="0.25">
      <c r="J53" s="157"/>
    </row>
    <row r="54" spans="3:10" ht="13.8" x14ac:dyDescent="0.25">
      <c r="J54" s="157"/>
    </row>
  </sheetData>
  <mergeCells count="26">
    <mergeCell ref="A48:G48"/>
    <mergeCell ref="A47:G47"/>
    <mergeCell ref="A46:G46"/>
    <mergeCell ref="E6:F6"/>
    <mergeCell ref="A1:F1"/>
    <mergeCell ref="A2:F2"/>
    <mergeCell ref="E3:F3"/>
    <mergeCell ref="E4:F4"/>
    <mergeCell ref="E5:F5"/>
    <mergeCell ref="C18:G18"/>
    <mergeCell ref="E7:F7"/>
    <mergeCell ref="E8:F8"/>
    <mergeCell ref="E9:F9"/>
    <mergeCell ref="E10:F10"/>
    <mergeCell ref="E11:F11"/>
    <mergeCell ref="E12:F12"/>
    <mergeCell ref="E13:F13"/>
    <mergeCell ref="E14:F14"/>
    <mergeCell ref="A15:F15"/>
    <mergeCell ref="E16:F16"/>
    <mergeCell ref="A17:F17"/>
    <mergeCell ref="C19:G19"/>
    <mergeCell ref="C20:G20"/>
    <mergeCell ref="A26:G26"/>
    <mergeCell ref="A34:F34"/>
    <mergeCell ref="A41:G41"/>
  </mergeCells>
  <pageMargins left="0.31496062992125984" right="0.11811023622047245" top="0.74803149606299213" bottom="0.74803149606299213" header="0.31496062992125984" footer="0.31496062992125984"/>
  <pageSetup paperSize="9" scale="74" orientation="portrait" horizontalDpi="180" verticalDpi="180" r:id="rId1"/>
  <colBreaks count="1" manualBreakCount="1">
    <brk id="8" max="5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2014</vt:lpstr>
      <vt:lpstr>2015</vt:lpstr>
      <vt:lpstr>2015 (2)</vt:lpstr>
      <vt:lpstr>Космо Комарова д33</vt:lpstr>
      <vt:lpstr>2016</vt:lpstr>
      <vt:lpstr>Космо Комарова д33 2016</vt:lpstr>
      <vt:lpstr>2018</vt:lpstr>
      <vt:lpstr>Лист1</vt:lpstr>
      <vt:lpstr>'2016'!Область_печати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2019-03-21T13:48:41Z</dcterms:modified>
</cp:coreProperties>
</file>