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440" windowHeight="12648" tabRatio="640"/>
  </bookViews>
  <sheets>
    <sheet name="2018" sheetId="10" r:id="rId1"/>
  </sheets>
  <definedNames>
    <definedName name="_xlnm.Print_Area" localSheetId="0">'2018'!$A$1:$G$61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4" i="10" l="1"/>
  <c r="H30" i="10"/>
  <c r="H31" i="10"/>
  <c r="H32" i="10"/>
  <c r="H33" i="10"/>
  <c r="H29" i="10"/>
  <c r="E47" i="10" l="1"/>
  <c r="D40" i="10" l="1"/>
  <c r="C40" i="10"/>
  <c r="D39" i="10"/>
  <c r="C39" i="10"/>
  <c r="D38" i="10"/>
  <c r="C38" i="10"/>
  <c r="D37" i="10"/>
  <c r="C37" i="10"/>
  <c r="D33" i="10"/>
  <c r="C33" i="10"/>
  <c r="D32" i="10"/>
  <c r="C32" i="10"/>
  <c r="D31" i="10"/>
  <c r="C31" i="10"/>
  <c r="D30" i="10"/>
  <c r="C30" i="10"/>
  <c r="D29" i="10"/>
  <c r="C29" i="10"/>
  <c r="E33" i="10" l="1"/>
  <c r="E39" i="10"/>
  <c r="E40" i="10"/>
  <c r="E37" i="10"/>
  <c r="F38" i="10"/>
  <c r="F39" i="10"/>
  <c r="F40" i="10"/>
  <c r="F33" i="10"/>
  <c r="E30" i="10"/>
  <c r="E32" i="10"/>
  <c r="F29" i="10"/>
  <c r="D24" i="10"/>
  <c r="A41" i="10"/>
  <c r="E38" i="10"/>
  <c r="A34" i="10"/>
  <c r="E31" i="10"/>
  <c r="F44" i="10" l="1"/>
  <c r="D34" i="10"/>
  <c r="E29" i="10"/>
  <c r="F30" i="10"/>
  <c r="F32" i="10"/>
  <c r="D41" i="10"/>
  <c r="E41" i="10"/>
  <c r="C41" i="10"/>
  <c r="F37" i="10"/>
  <c r="F41" i="10" s="1"/>
  <c r="F31" i="10"/>
  <c r="E34" i="10"/>
  <c r="C34" i="10"/>
  <c r="F34" i="10" l="1"/>
</calcChain>
</file>

<file path=xl/sharedStrings.xml><?xml version="1.0" encoding="utf-8"?>
<sst xmlns="http://schemas.openxmlformats.org/spreadsheetml/2006/main" count="81" uniqueCount="75">
  <si>
    <t>Итого</t>
  </si>
  <si>
    <t>Общая информация</t>
  </si>
  <si>
    <t>год постройки</t>
  </si>
  <si>
    <t>этажность</t>
  </si>
  <si>
    <t>кол- во квартир</t>
  </si>
  <si>
    <t>площадь жилых помещений</t>
  </si>
  <si>
    <t>площадь нежилых помещений</t>
  </si>
  <si>
    <t>площадь всех помещений общего пользования</t>
  </si>
  <si>
    <t>уровень благоустройства</t>
  </si>
  <si>
    <t>серия и тип постройки</t>
  </si>
  <si>
    <t>-</t>
  </si>
  <si>
    <t>кадастровый номер</t>
  </si>
  <si>
    <t>S земельного участка (входящего в состав общего имущества в многоквартирном доме)</t>
  </si>
  <si>
    <t>конструктивные и технические параметры</t>
  </si>
  <si>
    <t>системы инжинерно- технического обеспечения</t>
  </si>
  <si>
    <t>Использование общего имущества</t>
  </si>
  <si>
    <t>информация об использовании общего имущества в многоквартирном доме</t>
  </si>
  <si>
    <t>ОТЧЕТ УПРАВЛЯЮЩЕЙ ОРГАНИЗАЦИИ</t>
  </si>
  <si>
    <t>ООО "Управляющая компания "Правград"</t>
  </si>
  <si>
    <t>1. Общие сведения о многоквартирном доме</t>
  </si>
  <si>
    <t>2. Отчет по затратам на содержание, ремонт общего имущества в многоквартирном доме и коммунальные услуги за отчетный период</t>
  </si>
  <si>
    <t>Перечислено поставщикам услуги</t>
  </si>
  <si>
    <t>Виды услуг</t>
  </si>
  <si>
    <t>Сбор и вывоз твердых бытовых отходов от контейнеров( с учетом КГО)</t>
  </si>
  <si>
    <t>Итого (в том числе по нежилым помещениям)</t>
  </si>
  <si>
    <t>Коммунальные услуги:</t>
  </si>
  <si>
    <t>Коммунальные услуги, в том числе:</t>
  </si>
  <si>
    <t>Водоснабжение и водоотведение</t>
  </si>
  <si>
    <t>Горячее водоснабжение</t>
  </si>
  <si>
    <t>Центральное отопление</t>
  </si>
  <si>
    <t>Электроэнергия (в том числе освещение мест общего пользования)</t>
  </si>
  <si>
    <t>3. Отчет о фактически выполненных работах по ремонту общего имущества в многоквартирном доме на основании принятого решения собственниками помещений</t>
  </si>
  <si>
    <t>№ п/п</t>
  </si>
  <si>
    <t>Виды услуг работ</t>
  </si>
  <si>
    <t>Текущий ремонт</t>
  </si>
  <si>
    <t xml:space="preserve">Общая площадь площадь жилых помещений </t>
  </si>
  <si>
    <t>дом со всеми видами благоустройства</t>
  </si>
  <si>
    <t>дом с Крышной котельной</t>
  </si>
  <si>
    <t xml:space="preserve">Протоколы общего собрания </t>
  </si>
  <si>
    <t>Тарифы</t>
  </si>
  <si>
    <t>Содержание лифтов</t>
  </si>
  <si>
    <t>ж/б МКД,  4-х подъездный дом</t>
  </si>
  <si>
    <t>Текущий ремонт общего имущества</t>
  </si>
  <si>
    <t>Содержание общего имущества</t>
  </si>
  <si>
    <t>Доп.услуги</t>
  </si>
  <si>
    <t>Год постройки 2016-2017</t>
  </si>
  <si>
    <r>
      <t xml:space="preserve">Адрес многоквартирного дома </t>
    </r>
    <r>
      <rPr>
        <u/>
        <sz val="11"/>
        <rFont val="Times New Roman"/>
        <family val="1"/>
        <charset val="204"/>
      </rPr>
      <t>г.Калуга, ул. С. Туликова д.2</t>
    </r>
  </si>
  <si>
    <t>Стоимость работ, руб</t>
  </si>
  <si>
    <t>Число квартир:316</t>
  </si>
  <si>
    <t>ПЕРЕД СОБСТВЕННИКАМИ ПОМЕЩЕНИЙ О ВЫПОЛНЕНИИ ДОГОВОРА УПРАВЛЕНИЯ от 01.11.2016 г. ЗА 2018 год</t>
  </si>
  <si>
    <t xml:space="preserve">Сумма задолженности начисления на 01.01.2018г., руб </t>
  </si>
  <si>
    <t>Начислено в 2018, руб</t>
  </si>
  <si>
    <t>Поступило средств в 2018г., руб</t>
  </si>
  <si>
    <t>Задолженность собственников и нанимателей на 01.01.2019г., руб</t>
  </si>
  <si>
    <t xml:space="preserve">Сумма задолженности начселения на 01.01.2018г., руб </t>
  </si>
  <si>
    <t>Остаток по тек. ремонту, на январь 2018г, руб.</t>
  </si>
  <si>
    <t>Итого остаток по тек. ремонту, на январь 2019г., руб.</t>
  </si>
  <si>
    <t>Замена электромагнитного замка п.3</t>
  </si>
  <si>
    <t>Поставка торцевого уплотнения</t>
  </si>
  <si>
    <t>Расходомеры, блоки питания 10ВР220-12, покупка и установка</t>
  </si>
  <si>
    <t>Кабель МКЭШ 3-0,35, датчики-реле</t>
  </si>
  <si>
    <t>Услуги автовышки</t>
  </si>
  <si>
    <t>Песок с доставкой</t>
  </si>
  <si>
    <t>Изготовление таблички</t>
  </si>
  <si>
    <t>2-ая очередьУстановка системы домофон</t>
  </si>
  <si>
    <t>Переустановка насоса станции холод.водоснабжения и ремонта 6-ти стояков сист. Отопления лестн. Клеток 3,4,5 под.</t>
  </si>
  <si>
    <t>Замена металлических дверей 10шт входн групп</t>
  </si>
  <si>
    <t>Установка считывателя на метал. Дверь и доводчика 2 шт</t>
  </si>
  <si>
    <t>Переустановка насоса станции холод.водоснабжения пусконаладч работы</t>
  </si>
  <si>
    <t>Автоматизация подъемника</t>
  </si>
  <si>
    <t>на 2019</t>
  </si>
  <si>
    <t>Работы по ст. "Содержание" выполняются ежемесячно по подрядным договорам, актам аварийности и актам выполненных работ с подрядными организациями: в т.ч. обслуживание газопроводов ОАО «Калугаоблгаз», обслуживание газоходов, вентканалов в ООО «ЖилСпецРСУ», квитанции за ЖКУ расчетный центр ООО «ЕИРЦ №1», содержание ОИ эл/эн ПАО "Калужская Сбытовая Компания", т.д., или собствеными силами специалистов управляющей компании.ТБО - Спецавтохозяйство", обслуживание и текущий ремонт лифтов: договор на тех.обслуживание с ОАО «Калугалифтремстрой», договор по периодическому тех. освидетельствованию с ОАО «Калугалифт», страхование лифтов-КФ АО "Альфастрахование". С технической документацией Вы можете ознакомиться в офисе УК по адресу: ул. Генерала Попова д. 10 корп. 2 оф. 95</t>
  </si>
  <si>
    <t>В целях контроля отчет предоставлен__________________/________________ "___"____________  _______года</t>
  </si>
  <si>
    <t>ВНИМАНИЕ: Общий долг жителей Вашего дома за жилищно-коммунальные услуги равен3544462,95 руб.</t>
  </si>
  <si>
    <t>Покупка и установка ламп ртутных натриевых вольфрамовых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</si>
</sst>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8"/>
      <color rgb="FFFF0000"/>
      <name val="Times New Roman"/>
      <family val="1"/>
      <charset val="204"/>
    </font>
    <font>
      <sz val="8"/>
      <color rgb="FFFF0000"/>
      <name val="Calibri"/>
      <family val="2"/>
      <charset val="204"/>
      <scheme val="minor"/>
    </font>
    <font>
      <sz val="9"/>
      <color rgb="FFFF0000"/>
      <name val="Times New Roman"/>
      <family val="1"/>
      <charset val="204"/>
    </font>
    <font>
      <sz val="10"/>
      <color rgb="FFFF0000"/>
      <name val="Calibri"/>
      <family val="2"/>
      <charset val="204"/>
      <scheme val="minor"/>
    </font>
    <font>
      <b/>
      <sz val="8"/>
      <color rgb="FFFF0000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88">
    <xf numFmtId="0" fontId="0" fillId="0" borderId="0" xfId="0"/>
    <xf numFmtId="0" fontId="11" fillId="3" borderId="1" xfId="0" applyFont="1" applyFill="1" applyBorder="1" applyAlignment="1">
      <alignment horizontal="center" vertical="center" wrapText="1"/>
    </xf>
    <xf numFmtId="0" fontId="9" fillId="0" borderId="0" xfId="3" applyFont="1" applyAlignment="1">
      <alignment wrapText="1"/>
    </xf>
    <xf numFmtId="0" fontId="7" fillId="0" borderId="0" xfId="3" applyFont="1" applyAlignment="1">
      <alignment wrapText="1"/>
    </xf>
    <xf numFmtId="0" fontId="7" fillId="0" borderId="1" xfId="3" applyFont="1" applyBorder="1" applyAlignment="1">
      <alignment horizontal="right" vertical="center" wrapText="1"/>
    </xf>
    <xf numFmtId="0" fontId="7" fillId="0" borderId="1" xfId="3" applyFont="1" applyBorder="1" applyAlignment="1">
      <alignment wrapText="1"/>
    </xf>
    <xf numFmtId="0" fontId="7" fillId="0" borderId="1" xfId="3" applyFont="1" applyBorder="1" applyAlignment="1">
      <alignment vertical="center" wrapText="1"/>
    </xf>
    <xf numFmtId="0" fontId="8" fillId="0" borderId="0" xfId="3" applyFont="1" applyBorder="1" applyAlignment="1">
      <alignment vertical="center" wrapText="1"/>
    </xf>
    <xf numFmtId="0" fontId="6" fillId="0" borderId="1" xfId="3" applyFont="1" applyBorder="1" applyAlignment="1">
      <alignment horizontal="center" vertical="center" wrapText="1"/>
    </xf>
    <xf numFmtId="0" fontId="5" fillId="0" borderId="1" xfId="3" applyFont="1" applyBorder="1"/>
    <xf numFmtId="0" fontId="7" fillId="0" borderId="0" xfId="3" applyFont="1"/>
    <xf numFmtId="0" fontId="5" fillId="0" borderId="0" xfId="3" applyFont="1"/>
    <xf numFmtId="0" fontId="12" fillId="0" borderId="0" xfId="3" applyFont="1" applyAlignment="1">
      <alignment wrapText="1"/>
    </xf>
    <xf numFmtId="0" fontId="9" fillId="0" borderId="1" xfId="3" applyFont="1" applyBorder="1" applyAlignment="1">
      <alignment wrapText="1"/>
    </xf>
    <xf numFmtId="0" fontId="9" fillId="0" borderId="0" xfId="3" applyFont="1" applyAlignment="1">
      <alignment horizontal="right" vertical="center" wrapText="1"/>
    </xf>
    <xf numFmtId="0" fontId="7" fillId="0" borderId="1" xfId="3" applyFont="1" applyBorder="1" applyAlignment="1">
      <alignment horizontal="left" vertical="center" wrapText="1"/>
    </xf>
    <xf numFmtId="0" fontId="14" fillId="0" borderId="1" xfId="2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2" applyFont="1" applyBorder="1" applyAlignment="1">
      <alignment horizontal="center" vertical="center" wrapText="1"/>
    </xf>
    <xf numFmtId="0" fontId="15" fillId="0" borderId="1" xfId="2" applyFont="1" applyBorder="1" applyAlignment="1">
      <alignment vertical="center" wrapText="1"/>
    </xf>
    <xf numFmtId="0" fontId="15" fillId="0" borderId="1" xfId="2" applyFont="1" applyBorder="1" applyAlignment="1">
      <alignment horizontal="center" vertical="center"/>
    </xf>
    <xf numFmtId="0" fontId="15" fillId="0" borderId="0" xfId="2" applyFont="1" applyAlignment="1">
      <alignment vertical="center" wrapText="1"/>
    </xf>
    <xf numFmtId="2" fontId="16" fillId="0" borderId="1" xfId="0" applyNumberFormat="1" applyFont="1" applyBorder="1"/>
    <xf numFmtId="0" fontId="14" fillId="0" borderId="1" xfId="3" applyFont="1" applyBorder="1" applyAlignment="1">
      <alignment wrapText="1"/>
    </xf>
    <xf numFmtId="0" fontId="17" fillId="0" borderId="1" xfId="3" applyNumberFormat="1" applyFont="1" applyBorder="1" applyAlignment="1">
      <alignment horizontal="center" vertical="center" wrapText="1"/>
    </xf>
    <xf numFmtId="0" fontId="17" fillId="0" borderId="1" xfId="3" applyFont="1" applyBorder="1" applyAlignment="1">
      <alignment horizontal="center" vertical="center" wrapText="1"/>
    </xf>
    <xf numFmtId="2" fontId="18" fillId="0" borderId="1" xfId="3" applyNumberFormat="1" applyFont="1" applyBorder="1" applyAlignment="1">
      <alignment horizontal="center" vertical="center"/>
    </xf>
    <xf numFmtId="0" fontId="17" fillId="3" borderId="0" xfId="3" applyFont="1" applyFill="1"/>
    <xf numFmtId="0" fontId="14" fillId="0" borderId="0" xfId="3" applyFont="1" applyAlignment="1">
      <alignment wrapText="1"/>
    </xf>
    <xf numFmtId="0" fontId="16" fillId="0" borderId="0" xfId="3" applyFont="1" applyAlignment="1">
      <alignment wrapText="1"/>
    </xf>
    <xf numFmtId="2" fontId="14" fillId="0" borderId="1" xfId="3" applyNumberFormat="1" applyFont="1" applyBorder="1"/>
    <xf numFmtId="2" fontId="14" fillId="0" borderId="1" xfId="3" applyNumberFormat="1" applyFont="1" applyFill="1" applyBorder="1"/>
    <xf numFmtId="2" fontId="14" fillId="2" borderId="1" xfId="3" applyNumberFormat="1" applyFont="1" applyFill="1" applyBorder="1"/>
    <xf numFmtId="2" fontId="17" fillId="0" borderId="1" xfId="3" applyNumberFormat="1" applyFont="1" applyBorder="1"/>
    <xf numFmtId="0" fontId="17" fillId="0" borderId="1" xfId="3" applyFont="1" applyBorder="1" applyAlignment="1">
      <alignment wrapText="1"/>
    </xf>
    <xf numFmtId="0" fontId="14" fillId="0" borderId="0" xfId="3" applyFont="1"/>
    <xf numFmtId="2" fontId="17" fillId="0" borderId="1" xfId="3" applyNumberFormat="1" applyFont="1" applyBorder="1" applyAlignment="1">
      <alignment vertical="center" wrapText="1"/>
    </xf>
    <xf numFmtId="0" fontId="21" fillId="0" borderId="0" xfId="3" applyFont="1"/>
    <xf numFmtId="17" fontId="14" fillId="3" borderId="1" xfId="0" applyNumberFormat="1" applyFont="1" applyFill="1" applyBorder="1" applyAlignment="1">
      <alignment horizontal="center" vertical="center" wrapText="1"/>
    </xf>
    <xf numFmtId="2" fontId="16" fillId="0" borderId="1" xfId="0" applyNumberFormat="1" applyFont="1" applyBorder="1" applyAlignment="1">
      <alignment horizontal="right"/>
    </xf>
    <xf numFmtId="0" fontId="22" fillId="0" borderId="1" xfId="3" applyFont="1" applyBorder="1" applyAlignment="1">
      <alignment wrapText="1"/>
    </xf>
    <xf numFmtId="0" fontId="14" fillId="3" borderId="1" xfId="3" applyNumberFormat="1" applyFont="1" applyFill="1" applyBorder="1" applyAlignment="1">
      <alignment horizontal="center" vertical="center" wrapText="1"/>
    </xf>
    <xf numFmtId="0" fontId="15" fillId="3" borderId="1" xfId="3" applyFont="1" applyFill="1" applyBorder="1" applyAlignment="1">
      <alignment wrapText="1"/>
    </xf>
    <xf numFmtId="0" fontId="16" fillId="3" borderId="0" xfId="3" applyFont="1" applyFill="1"/>
    <xf numFmtId="0" fontId="13" fillId="3" borderId="1" xfId="0" applyFont="1" applyFill="1" applyBorder="1" applyAlignment="1">
      <alignment vertical="center" wrapText="1"/>
    </xf>
    <xf numFmtId="0" fontId="16" fillId="3" borderId="0" xfId="3" applyFont="1" applyFill="1" applyAlignment="1">
      <alignment wrapText="1"/>
    </xf>
    <xf numFmtId="0" fontId="16" fillId="3" borderId="1" xfId="3" applyFont="1" applyFill="1" applyBorder="1" applyAlignment="1">
      <alignment horizontal="right" vertical="center" wrapText="1"/>
    </xf>
    <xf numFmtId="0" fontId="16" fillId="3" borderId="1" xfId="3" applyFont="1" applyFill="1" applyBorder="1" applyAlignment="1">
      <alignment wrapText="1"/>
    </xf>
    <xf numFmtId="2" fontId="14" fillId="0" borderId="1" xfId="3" applyNumberFormat="1" applyFont="1" applyBorder="1" applyAlignment="1">
      <alignment vertical="center"/>
    </xf>
    <xf numFmtId="0" fontId="14" fillId="0" borderId="1" xfId="3" applyFont="1" applyBorder="1" applyAlignment="1">
      <alignment vertical="center" wrapText="1"/>
    </xf>
    <xf numFmtId="0" fontId="16" fillId="0" borderId="0" xfId="3" applyFont="1" applyAlignment="1">
      <alignment vertical="center" wrapText="1"/>
    </xf>
    <xf numFmtId="0" fontId="10" fillId="0" borderId="4" xfId="3" applyFont="1" applyBorder="1" applyAlignment="1">
      <alignment vertical="top" wrapText="1"/>
    </xf>
    <xf numFmtId="0" fontId="7" fillId="0" borderId="2" xfId="3" applyFont="1" applyBorder="1" applyAlignment="1">
      <alignment vertical="center" wrapText="1"/>
    </xf>
    <xf numFmtId="0" fontId="7" fillId="0" borderId="3" xfId="3" applyFont="1" applyBorder="1" applyAlignment="1">
      <alignment vertical="center" wrapText="1"/>
    </xf>
    <xf numFmtId="0" fontId="8" fillId="0" borderId="1" xfId="3" applyFont="1" applyBorder="1" applyAlignment="1">
      <alignment vertical="center" wrapText="1"/>
    </xf>
    <xf numFmtId="0" fontId="7" fillId="0" borderId="0" xfId="3" applyFont="1" applyAlignment="1">
      <alignment vertical="center" wrapText="1"/>
    </xf>
    <xf numFmtId="0" fontId="14" fillId="3" borderId="0" xfId="3" applyFont="1" applyFill="1" applyAlignment="1">
      <alignment wrapText="1"/>
    </xf>
    <xf numFmtId="0" fontId="14" fillId="3" borderId="0" xfId="3" applyFont="1" applyFill="1"/>
    <xf numFmtId="0" fontId="19" fillId="3" borderId="0" xfId="3" applyFont="1" applyFill="1" applyAlignment="1"/>
    <xf numFmtId="0" fontId="17" fillId="3" borderId="0" xfId="3" applyFont="1" applyFill="1" applyBorder="1" applyAlignment="1">
      <alignment horizontal="center" vertical="center" wrapText="1"/>
    </xf>
    <xf numFmtId="0" fontId="14" fillId="3" borderId="0" xfId="3" applyFont="1" applyFill="1" applyAlignment="1"/>
    <xf numFmtId="2" fontId="14" fillId="3" borderId="0" xfId="4" applyNumberFormat="1" applyFont="1" applyFill="1" applyBorder="1" applyAlignment="1">
      <alignment horizontal="center"/>
    </xf>
    <xf numFmtId="2" fontId="16" fillId="3" borderId="1" xfId="0" applyNumberFormat="1" applyFont="1" applyFill="1" applyBorder="1" applyAlignment="1">
      <alignment horizontal="right"/>
    </xf>
    <xf numFmtId="0" fontId="14" fillId="3" borderId="1" xfId="3" applyFont="1" applyFill="1" applyBorder="1" applyAlignment="1">
      <alignment horizontal="center" vertical="center" wrapText="1"/>
    </xf>
    <xf numFmtId="4" fontId="14" fillId="3" borderId="1" xfId="4" applyNumberFormat="1" applyFont="1" applyFill="1" applyBorder="1" applyAlignment="1">
      <alignment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6" fillId="3" borderId="0" xfId="3" applyFont="1" applyFill="1" applyAlignment="1">
      <alignment vertical="center"/>
    </xf>
    <xf numFmtId="0" fontId="9" fillId="0" borderId="1" xfId="3" applyFont="1" applyBorder="1" applyAlignment="1">
      <alignment horizontal="right" vertical="center" wrapText="1"/>
    </xf>
    <xf numFmtId="4" fontId="22" fillId="3" borderId="1" xfId="0" applyNumberFormat="1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left" vertical="center" wrapText="1"/>
    </xf>
    <xf numFmtId="4" fontId="22" fillId="3" borderId="1" xfId="0" applyNumberFormat="1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vertical="center" wrapText="1"/>
    </xf>
    <xf numFmtId="0" fontId="23" fillId="3" borderId="1" xfId="0" applyFont="1" applyFill="1" applyBorder="1" applyAlignment="1">
      <alignment vertical="center" wrapText="1"/>
    </xf>
    <xf numFmtId="4" fontId="23" fillId="3" borderId="1" xfId="0" applyNumberFormat="1" applyFont="1" applyFill="1" applyBorder="1" applyAlignment="1">
      <alignment horizontal="center" vertical="center" wrapText="1"/>
    </xf>
    <xf numFmtId="0" fontId="12" fillId="0" borderId="1" xfId="3" applyFont="1" applyBorder="1" applyAlignment="1">
      <alignment horizontal="right" vertical="center" wrapText="1"/>
    </xf>
    <xf numFmtId="0" fontId="12" fillId="0" borderId="1" xfId="3" applyFont="1" applyBorder="1" applyAlignment="1">
      <alignment wrapText="1"/>
    </xf>
    <xf numFmtId="2" fontId="16" fillId="0" borderId="0" xfId="3" applyNumberFormat="1" applyFont="1" applyAlignment="1">
      <alignment wrapText="1"/>
    </xf>
    <xf numFmtId="0" fontId="17" fillId="3" borderId="0" xfId="3" applyFont="1" applyFill="1" applyAlignment="1">
      <alignment horizontal="center"/>
    </xf>
    <xf numFmtId="0" fontId="19" fillId="3" borderId="0" xfId="3" applyFont="1" applyFill="1" applyBorder="1" applyAlignment="1">
      <alignment horizontal="center" vertical="center" wrapText="1"/>
    </xf>
    <xf numFmtId="0" fontId="12" fillId="0" borderId="0" xfId="3" applyFont="1" applyAlignment="1">
      <alignment horizontal="left" vertical="center" wrapText="1"/>
    </xf>
    <xf numFmtId="0" fontId="19" fillId="3" borderId="0" xfId="3" applyFont="1" applyFill="1" applyAlignment="1">
      <alignment horizontal="left" vertical="center" wrapText="1"/>
    </xf>
    <xf numFmtId="0" fontId="14" fillId="3" borderId="0" xfId="3" applyFont="1" applyFill="1" applyAlignment="1">
      <alignment horizontal="left" vertical="center" wrapText="1"/>
    </xf>
    <xf numFmtId="0" fontId="19" fillId="0" borderId="4" xfId="3" applyFont="1" applyBorder="1" applyAlignment="1">
      <alignment horizontal="left" vertical="center" wrapText="1"/>
    </xf>
    <xf numFmtId="0" fontId="14" fillId="0" borderId="4" xfId="3" applyFont="1" applyBorder="1" applyAlignment="1"/>
    <xf numFmtId="0" fontId="17" fillId="0" borderId="0" xfId="3" applyFont="1" applyAlignment="1"/>
    <xf numFmtId="0" fontId="14" fillId="0" borderId="0" xfId="3" applyFont="1" applyAlignment="1"/>
    <xf numFmtId="0" fontId="19" fillId="0" borderId="0" xfId="3" applyFont="1" applyBorder="1" applyAlignment="1">
      <alignment horizontal="left" vertical="center" wrapText="1"/>
    </xf>
    <xf numFmtId="0" fontId="14" fillId="0" borderId="0" xfId="3" applyFont="1" applyAlignment="1">
      <alignment wrapText="1"/>
    </xf>
  </cellXfs>
  <cellStyles count="7">
    <cellStyle name="Обычный" xfId="0" builtinId="0"/>
    <cellStyle name="Обычный 2" xfId="1"/>
    <cellStyle name="Обычный 2 2" xfId="4"/>
    <cellStyle name="Обычный 2 2 2" xfId="6"/>
    <cellStyle name="Обычный 3" xfId="2"/>
    <cellStyle name="Обычный 3 2" xfId="3"/>
    <cellStyle name="Обычный 3 2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62"/>
  <sheetViews>
    <sheetView tabSelected="1" topLeftCell="A43" zoomScaleNormal="100" workbookViewId="0">
      <selection activeCell="D44" sqref="D44"/>
    </sheetView>
  </sheetViews>
  <sheetFormatPr defaultColWidth="9.109375" defaultRowHeight="13.8" x14ac:dyDescent="0.3"/>
  <cols>
    <col min="1" max="1" width="15" style="14" customWidth="1"/>
    <col min="2" max="2" width="13.44140625" style="14" customWidth="1"/>
    <col min="3" max="3" width="13.33203125" style="14" customWidth="1"/>
    <col min="4" max="4" width="14.88671875" style="2" customWidth="1"/>
    <col min="5" max="5" width="15.109375" style="2" customWidth="1"/>
    <col min="6" max="6" width="16.33203125" style="2" customWidth="1"/>
    <col min="7" max="7" width="21.88671875" style="2" customWidth="1"/>
    <col min="8" max="8" width="11.5546875" style="2" bestFit="1" customWidth="1"/>
    <col min="9" max="16384" width="9.109375" style="2"/>
  </cols>
  <sheetData>
    <row r="1" spans="1:7" ht="24" hidden="1" customHeight="1" x14ac:dyDescent="0.3">
      <c r="A1" s="51" t="s">
        <v>1</v>
      </c>
      <c r="B1" s="51"/>
      <c r="C1" s="51"/>
      <c r="D1" s="51"/>
      <c r="E1" s="51"/>
      <c r="F1" s="51"/>
      <c r="G1" s="3"/>
    </row>
    <row r="2" spans="1:7" ht="13.95" hidden="1" customHeight="1" x14ac:dyDescent="0.3">
      <c r="A2" s="4">
        <v>1</v>
      </c>
      <c r="B2" s="4"/>
      <c r="C2" s="4"/>
      <c r="D2" s="5" t="s">
        <v>2</v>
      </c>
      <c r="E2" s="5">
        <v>2015</v>
      </c>
      <c r="F2" s="5"/>
      <c r="G2" s="3"/>
    </row>
    <row r="3" spans="1:7" ht="13.95" hidden="1" customHeight="1" x14ac:dyDescent="0.3">
      <c r="A3" s="4">
        <v>2</v>
      </c>
      <c r="B3" s="4"/>
      <c r="C3" s="4"/>
      <c r="D3" s="5" t="s">
        <v>3</v>
      </c>
      <c r="E3" s="5">
        <v>17</v>
      </c>
      <c r="F3" s="5"/>
      <c r="G3" s="3"/>
    </row>
    <row r="4" spans="1:7" ht="13.95" hidden="1" customHeight="1" x14ac:dyDescent="0.3">
      <c r="A4" s="4">
        <v>3</v>
      </c>
      <c r="B4" s="4"/>
      <c r="C4" s="4"/>
      <c r="D4" s="5" t="s">
        <v>4</v>
      </c>
      <c r="E4" s="5">
        <v>256</v>
      </c>
      <c r="F4" s="5"/>
      <c r="G4" s="3"/>
    </row>
    <row r="5" spans="1:7" ht="21.6" hidden="1" customHeight="1" x14ac:dyDescent="0.3">
      <c r="A5" s="4">
        <v>4</v>
      </c>
      <c r="B5" s="4"/>
      <c r="C5" s="4"/>
      <c r="D5" s="5" t="s">
        <v>5</v>
      </c>
      <c r="E5" s="5"/>
      <c r="F5" s="5"/>
      <c r="G5" s="3"/>
    </row>
    <row r="6" spans="1:7" ht="21.6" hidden="1" customHeight="1" x14ac:dyDescent="0.3">
      <c r="A6" s="4">
        <v>5</v>
      </c>
      <c r="B6" s="4"/>
      <c r="C6" s="4"/>
      <c r="D6" s="5" t="s">
        <v>6</v>
      </c>
      <c r="E6" s="5"/>
      <c r="F6" s="5"/>
      <c r="G6" s="3"/>
    </row>
    <row r="7" spans="1:7" ht="42" hidden="1" customHeight="1" x14ac:dyDescent="0.3">
      <c r="A7" s="4">
        <v>6</v>
      </c>
      <c r="B7" s="4"/>
      <c r="C7" s="4"/>
      <c r="D7" s="5" t="s">
        <v>7</v>
      </c>
      <c r="E7" s="5"/>
      <c r="F7" s="5"/>
      <c r="G7" s="3"/>
    </row>
    <row r="8" spans="1:7" ht="29.25" hidden="1" customHeight="1" x14ac:dyDescent="0.3">
      <c r="A8" s="4">
        <v>7</v>
      </c>
      <c r="B8" s="4"/>
      <c r="C8" s="4"/>
      <c r="D8" s="15" t="s">
        <v>8</v>
      </c>
      <c r="E8" s="52" t="s">
        <v>36</v>
      </c>
      <c r="F8" s="53"/>
      <c r="G8" s="3"/>
    </row>
    <row r="9" spans="1:7" ht="21.6" hidden="1" customHeight="1" x14ac:dyDescent="0.3">
      <c r="A9" s="4">
        <v>8</v>
      </c>
      <c r="B9" s="4"/>
      <c r="C9" s="4"/>
      <c r="D9" s="5" t="s">
        <v>9</v>
      </c>
      <c r="E9" s="6" t="s">
        <v>10</v>
      </c>
      <c r="F9" s="6"/>
      <c r="G9" s="3"/>
    </row>
    <row r="10" spans="1:7" ht="21.6" hidden="1" customHeight="1" x14ac:dyDescent="0.3">
      <c r="A10" s="4">
        <v>9</v>
      </c>
      <c r="B10" s="4"/>
      <c r="C10" s="4"/>
      <c r="D10" s="5" t="s">
        <v>11</v>
      </c>
      <c r="E10" s="6" t="s">
        <v>10</v>
      </c>
      <c r="F10" s="6"/>
      <c r="G10" s="3"/>
    </row>
    <row r="11" spans="1:7" ht="45" hidden="1" customHeight="1" x14ac:dyDescent="0.3">
      <c r="A11" s="4">
        <v>10</v>
      </c>
      <c r="B11" s="4"/>
      <c r="C11" s="4"/>
      <c r="D11" s="5" t="s">
        <v>12</v>
      </c>
      <c r="E11" s="6" t="s">
        <v>10</v>
      </c>
      <c r="F11" s="6"/>
      <c r="G11" s="3"/>
    </row>
    <row r="12" spans="1:7" ht="30.75" hidden="1" customHeight="1" x14ac:dyDescent="0.3">
      <c r="A12" s="4">
        <v>11</v>
      </c>
      <c r="B12" s="4"/>
      <c r="C12" s="4"/>
      <c r="D12" s="5" t="s">
        <v>13</v>
      </c>
      <c r="E12" s="6" t="s">
        <v>41</v>
      </c>
      <c r="F12" s="6"/>
      <c r="G12" s="3"/>
    </row>
    <row r="13" spans="1:7" ht="41.25" hidden="1" customHeight="1" x14ac:dyDescent="0.3">
      <c r="A13" s="4">
        <v>12</v>
      </c>
      <c r="B13" s="4"/>
      <c r="C13" s="4"/>
      <c r="D13" s="6" t="s">
        <v>14</v>
      </c>
      <c r="E13" s="52" t="s">
        <v>37</v>
      </c>
      <c r="F13" s="53"/>
      <c r="G13" s="3"/>
    </row>
    <row r="14" spans="1:7" ht="22.5" hidden="1" customHeight="1" x14ac:dyDescent="0.3">
      <c r="A14" s="51" t="s">
        <v>15</v>
      </c>
      <c r="B14" s="51"/>
      <c r="C14" s="51"/>
      <c r="D14" s="51"/>
      <c r="E14" s="51"/>
      <c r="F14" s="51"/>
      <c r="G14" s="3"/>
    </row>
    <row r="15" spans="1:7" ht="62.4" hidden="1" customHeight="1" x14ac:dyDescent="0.3">
      <c r="A15" s="4">
        <v>1</v>
      </c>
      <c r="B15" s="4"/>
      <c r="C15" s="4"/>
      <c r="D15" s="5" t="s">
        <v>16</v>
      </c>
      <c r="E15" s="54"/>
      <c r="F15" s="54"/>
      <c r="G15" s="7"/>
    </row>
    <row r="16" spans="1:7" ht="21.75" hidden="1" customHeight="1" x14ac:dyDescent="0.3">
      <c r="A16" s="55"/>
      <c r="B16" s="55"/>
      <c r="C16" s="55"/>
      <c r="D16" s="55"/>
      <c r="E16" s="55"/>
      <c r="F16" s="55"/>
      <c r="G16" s="3"/>
    </row>
    <row r="17" spans="1:8" ht="25.5" hidden="1" customHeight="1" x14ac:dyDescent="0.3">
      <c r="A17" s="51" t="s">
        <v>38</v>
      </c>
      <c r="B17" s="51"/>
      <c r="C17" s="51"/>
      <c r="D17" s="51"/>
      <c r="E17" s="51"/>
      <c r="F17" s="51"/>
      <c r="G17" s="3"/>
    </row>
    <row r="18" spans="1:8" s="11" customFormat="1" ht="14.4" hidden="1" customHeight="1" x14ac:dyDescent="0.3">
      <c r="A18" s="8">
        <v>1</v>
      </c>
      <c r="B18" s="8"/>
      <c r="C18" s="9"/>
      <c r="D18" s="1"/>
      <c r="E18" s="1"/>
      <c r="F18" s="8"/>
      <c r="G18" s="10"/>
    </row>
    <row r="19" spans="1:8" s="28" customFormat="1" x14ac:dyDescent="0.25">
      <c r="A19" s="77" t="s">
        <v>17</v>
      </c>
      <c r="B19" s="77"/>
      <c r="C19" s="77"/>
      <c r="D19" s="77"/>
      <c r="E19" s="77"/>
      <c r="F19" s="77"/>
      <c r="G19" s="77"/>
    </row>
    <row r="20" spans="1:8" s="56" customFormat="1" x14ac:dyDescent="0.25">
      <c r="A20" s="27"/>
      <c r="B20" s="27"/>
      <c r="C20" s="80" t="s">
        <v>18</v>
      </c>
      <c r="D20" s="81"/>
      <c r="E20" s="81"/>
      <c r="F20" s="81"/>
      <c r="G20" s="81"/>
    </row>
    <row r="21" spans="1:8" s="56" customFormat="1" ht="28.2" customHeight="1" x14ac:dyDescent="0.25">
      <c r="A21" s="78" t="s">
        <v>49</v>
      </c>
      <c r="B21" s="78"/>
      <c r="C21" s="78"/>
      <c r="D21" s="78"/>
      <c r="E21" s="78"/>
      <c r="F21" s="78"/>
      <c r="G21" s="78"/>
    </row>
    <row r="22" spans="1:8" s="56" customFormat="1" x14ac:dyDescent="0.25">
      <c r="A22" s="58" t="s">
        <v>19</v>
      </c>
      <c r="B22" s="57"/>
      <c r="C22" s="59"/>
      <c r="D22" s="60"/>
      <c r="F22" s="60"/>
      <c r="G22" s="60"/>
    </row>
    <row r="23" spans="1:8" s="56" customFormat="1" x14ac:dyDescent="0.25">
      <c r="A23" s="57" t="s">
        <v>46</v>
      </c>
      <c r="B23" s="57"/>
      <c r="C23" s="59"/>
      <c r="D23" s="60"/>
      <c r="E23" s="58"/>
      <c r="F23" s="60"/>
      <c r="G23" s="60"/>
    </row>
    <row r="24" spans="1:8" s="56" customFormat="1" x14ac:dyDescent="0.25">
      <c r="A24" s="57" t="s">
        <v>35</v>
      </c>
      <c r="B24" s="57"/>
      <c r="C24" s="59"/>
      <c r="D24" s="61">
        <f>7777.21+9959.8</f>
        <v>17737.009999999998</v>
      </c>
      <c r="F24" s="60"/>
      <c r="G24" s="60"/>
    </row>
    <row r="25" spans="1:8" s="56" customFormat="1" x14ac:dyDescent="0.25">
      <c r="A25" s="57" t="s">
        <v>48</v>
      </c>
      <c r="B25" s="57"/>
      <c r="C25" s="59"/>
      <c r="D25" s="60"/>
      <c r="E25" s="58"/>
      <c r="F25" s="60"/>
      <c r="G25" s="60"/>
    </row>
    <row r="26" spans="1:8" s="56" customFormat="1" x14ac:dyDescent="0.25">
      <c r="A26" s="57" t="s">
        <v>45</v>
      </c>
      <c r="B26" s="57"/>
      <c r="C26" s="59"/>
      <c r="D26" s="60"/>
      <c r="E26" s="58"/>
      <c r="F26" s="60"/>
      <c r="G26" s="60"/>
    </row>
    <row r="27" spans="1:8" s="29" customFormat="1" ht="27.75" customHeight="1" x14ac:dyDescent="0.25">
      <c r="A27" s="82" t="s">
        <v>20</v>
      </c>
      <c r="B27" s="82"/>
      <c r="C27" s="83"/>
      <c r="D27" s="83"/>
      <c r="E27" s="83"/>
      <c r="F27" s="83"/>
      <c r="G27" s="83"/>
    </row>
    <row r="28" spans="1:8" s="21" customFormat="1" ht="65.400000000000006" customHeight="1" x14ac:dyDescent="0.3">
      <c r="A28" s="16" t="s">
        <v>50</v>
      </c>
      <c r="B28" s="17" t="s">
        <v>39</v>
      </c>
      <c r="C28" s="18" t="s">
        <v>51</v>
      </c>
      <c r="D28" s="18" t="s">
        <v>52</v>
      </c>
      <c r="E28" s="16" t="s">
        <v>21</v>
      </c>
      <c r="F28" s="19" t="s">
        <v>53</v>
      </c>
      <c r="G28" s="20" t="s">
        <v>22</v>
      </c>
    </row>
    <row r="29" spans="1:8" s="29" customFormat="1" ht="25.5" customHeight="1" x14ac:dyDescent="0.25">
      <c r="A29" s="30">
        <v>278529.81999999995</v>
      </c>
      <c r="B29" s="22">
        <v>7.97</v>
      </c>
      <c r="C29" s="31">
        <f>1524975.18+342127.05</f>
        <v>1867102.23</v>
      </c>
      <c r="D29" s="31">
        <f>312106.88+69076.92</f>
        <v>381183.8</v>
      </c>
      <c r="E29" s="31">
        <f>C29</f>
        <v>1867102.23</v>
      </c>
      <c r="F29" s="30">
        <f>A29+C29-D29</f>
        <v>1764448.2499999998</v>
      </c>
      <c r="G29" s="23" t="s">
        <v>43</v>
      </c>
      <c r="H29" s="76">
        <f>C29/B29/12</f>
        <v>19522.189774153074</v>
      </c>
    </row>
    <row r="30" spans="1:8" s="29" customFormat="1" ht="18" customHeight="1" x14ac:dyDescent="0.25">
      <c r="A30" s="30">
        <v>98366.01999999996</v>
      </c>
      <c r="B30" s="22">
        <v>3.15</v>
      </c>
      <c r="C30" s="31">
        <f>588518.39+130769.52</f>
        <v>719287.91</v>
      </c>
      <c r="D30" s="31">
        <f>583117.35+74756.04</f>
        <v>657873.39</v>
      </c>
      <c r="E30" s="31">
        <f>C30</f>
        <v>719287.91</v>
      </c>
      <c r="F30" s="30">
        <f t="shared" ref="F30:F33" si="0">A30+C30-D30</f>
        <v>159780.53999999992</v>
      </c>
      <c r="G30" s="23" t="s">
        <v>40</v>
      </c>
      <c r="H30" s="76">
        <f t="shared" ref="H30:H33" si="1">C30/B30/12</f>
        <v>19028.780687830691</v>
      </c>
    </row>
    <row r="31" spans="1:8" s="29" customFormat="1" ht="51.6" customHeight="1" x14ac:dyDescent="0.25">
      <c r="A31" s="30">
        <v>132693.67000000004</v>
      </c>
      <c r="B31" s="39">
        <v>4.5999999999999996</v>
      </c>
      <c r="C31" s="31">
        <f>790458.58+175086.97</f>
        <v>965545.54999999993</v>
      </c>
      <c r="D31" s="31">
        <f>771663.22+103436.54</f>
        <v>875099.76</v>
      </c>
      <c r="E31" s="31">
        <f t="shared" ref="E31:E32" si="2">C31</f>
        <v>965545.54999999993</v>
      </c>
      <c r="F31" s="30">
        <f t="shared" si="0"/>
        <v>223139.45999999996</v>
      </c>
      <c r="G31" s="40" t="s">
        <v>23</v>
      </c>
      <c r="H31" s="76">
        <f t="shared" si="1"/>
        <v>17491.767210144928</v>
      </c>
    </row>
    <row r="32" spans="1:8" s="29" customFormat="1" ht="18" customHeight="1" x14ac:dyDescent="0.25">
      <c r="A32" s="30">
        <v>153807.63000000006</v>
      </c>
      <c r="B32" s="62">
        <v>6.03</v>
      </c>
      <c r="C32" s="31">
        <f>1354599.16+217661.45</f>
        <v>1572260.6099999999</v>
      </c>
      <c r="D32" s="31">
        <f>1280467.83+110381.89</f>
        <v>1390849.72</v>
      </c>
      <c r="E32" s="31">
        <f t="shared" si="2"/>
        <v>1572260.6099999999</v>
      </c>
      <c r="F32" s="30">
        <f t="shared" si="0"/>
        <v>335218.52</v>
      </c>
      <c r="G32" s="23" t="s">
        <v>44</v>
      </c>
      <c r="H32" s="76">
        <f t="shared" si="1"/>
        <v>21728.311359867326</v>
      </c>
    </row>
    <row r="33" spans="1:8" s="29" customFormat="1" ht="31.95" customHeight="1" x14ac:dyDescent="0.25">
      <c r="A33" s="30">
        <v>70770.450000000041</v>
      </c>
      <c r="B33" s="22">
        <v>1.82</v>
      </c>
      <c r="C33" s="31">
        <f>312106.88+69076.92</f>
        <v>381183.8</v>
      </c>
      <c r="D33" s="31">
        <f>215847.18+19706.44</f>
        <v>235553.62</v>
      </c>
      <c r="E33" s="32">
        <f>E44</f>
        <v>747874.42</v>
      </c>
      <c r="F33" s="30">
        <f t="shared" si="0"/>
        <v>216400.63</v>
      </c>
      <c r="G33" s="23" t="s">
        <v>42</v>
      </c>
      <c r="H33" s="76">
        <f t="shared" si="1"/>
        <v>17453.470695970693</v>
      </c>
    </row>
    <row r="34" spans="1:8" s="29" customFormat="1" ht="26.25" customHeight="1" x14ac:dyDescent="0.25">
      <c r="A34" s="33">
        <f>SUM(A29:A33)</f>
        <v>734167.59000000008</v>
      </c>
      <c r="B34" s="33"/>
      <c r="C34" s="33">
        <f>SUM(C29:C33)</f>
        <v>5505380.0999999996</v>
      </c>
      <c r="D34" s="33">
        <f>SUM(D29:D33)</f>
        <v>3540560.29</v>
      </c>
      <c r="E34" s="33">
        <f>SUM(E29:E33)</f>
        <v>5872070.7199999997</v>
      </c>
      <c r="F34" s="33">
        <f>SUM(F29:F33)</f>
        <v>2698987.3999999994</v>
      </c>
      <c r="G34" s="34" t="s">
        <v>24</v>
      </c>
      <c r="H34" s="76"/>
    </row>
    <row r="35" spans="1:8" s="29" customFormat="1" x14ac:dyDescent="0.25">
      <c r="A35" s="84" t="s">
        <v>25</v>
      </c>
      <c r="B35" s="84"/>
      <c r="C35" s="85"/>
      <c r="D35" s="85"/>
      <c r="E35" s="85"/>
      <c r="F35" s="85"/>
      <c r="G35" s="35"/>
    </row>
    <row r="36" spans="1:8" s="21" customFormat="1" ht="72" customHeight="1" x14ac:dyDescent="0.3">
      <c r="A36" s="16" t="s">
        <v>54</v>
      </c>
      <c r="B36" s="16"/>
      <c r="C36" s="18" t="s">
        <v>51</v>
      </c>
      <c r="D36" s="18" t="s">
        <v>52</v>
      </c>
      <c r="E36" s="16" t="s">
        <v>21</v>
      </c>
      <c r="F36" s="19" t="s">
        <v>53</v>
      </c>
      <c r="G36" s="18" t="s">
        <v>26</v>
      </c>
    </row>
    <row r="37" spans="1:8" s="29" customFormat="1" ht="25.2" customHeight="1" x14ac:dyDescent="0.25">
      <c r="A37" s="30">
        <v>57179.360000000015</v>
      </c>
      <c r="B37" s="30"/>
      <c r="C37" s="30">
        <f>669378.17+49225</f>
        <v>718603.17</v>
      </c>
      <c r="D37" s="30">
        <f>610675.06+33553.43</f>
        <v>644228.49000000011</v>
      </c>
      <c r="E37" s="30">
        <f>D37</f>
        <v>644228.49000000011</v>
      </c>
      <c r="F37" s="30">
        <f t="shared" ref="F37:F40" si="3">A37+C37-D37</f>
        <v>131554.03999999992</v>
      </c>
      <c r="G37" s="23" t="s">
        <v>27</v>
      </c>
    </row>
    <row r="38" spans="1:8" s="29" customFormat="1" ht="13.5" customHeight="1" x14ac:dyDescent="0.25">
      <c r="A38" s="30">
        <v>118083.15000000002</v>
      </c>
      <c r="B38" s="30"/>
      <c r="C38" s="30">
        <f>1375759.72+99380.64</f>
        <v>1475140.3599999999</v>
      </c>
      <c r="D38" s="30">
        <f>11576658.81+76262.73</f>
        <v>11652921.540000001</v>
      </c>
      <c r="E38" s="30">
        <f t="shared" ref="E38:E40" si="4">D38</f>
        <v>11652921.540000001</v>
      </c>
      <c r="F38" s="30">
        <f t="shared" si="3"/>
        <v>-10059698.030000001</v>
      </c>
      <c r="G38" s="23" t="s">
        <v>28</v>
      </c>
    </row>
    <row r="39" spans="1:8" s="29" customFormat="1" ht="17.25" customHeight="1" x14ac:dyDescent="0.25">
      <c r="A39" s="30">
        <v>1075442.2500000005</v>
      </c>
      <c r="B39" s="30"/>
      <c r="C39" s="30">
        <f>3287095.31+1575567.64</f>
        <v>4862662.95</v>
      </c>
      <c r="D39" s="30">
        <f>3490900.59+1072227.45</f>
        <v>4563128.04</v>
      </c>
      <c r="E39" s="30">
        <f>D39</f>
        <v>4563128.04</v>
      </c>
      <c r="F39" s="30">
        <f t="shared" si="3"/>
        <v>1374977.1600000011</v>
      </c>
      <c r="G39" s="23" t="s">
        <v>29</v>
      </c>
    </row>
    <row r="40" spans="1:8" s="50" customFormat="1" ht="40.5" customHeight="1" x14ac:dyDescent="0.3">
      <c r="A40" s="48">
        <v>216453.40000000002</v>
      </c>
      <c r="B40" s="48"/>
      <c r="C40" s="48">
        <f>341753.55+1394500.48</f>
        <v>1736254.03</v>
      </c>
      <c r="D40" s="48">
        <f>1377631.62+201466.49</f>
        <v>1579098.11</v>
      </c>
      <c r="E40" s="48">
        <f t="shared" si="4"/>
        <v>1579098.11</v>
      </c>
      <c r="F40" s="48">
        <f t="shared" si="3"/>
        <v>373609.32000000007</v>
      </c>
      <c r="G40" s="49" t="s">
        <v>30</v>
      </c>
    </row>
    <row r="41" spans="1:8" s="29" customFormat="1" ht="16.95" customHeight="1" x14ac:dyDescent="0.25">
      <c r="A41" s="33">
        <f>SUM(A37:A40)</f>
        <v>1467158.1600000006</v>
      </c>
      <c r="B41" s="33"/>
      <c r="C41" s="33">
        <f t="shared" ref="C41:F41" si="5">SUM(C37:C40)</f>
        <v>8792660.5099999998</v>
      </c>
      <c r="D41" s="33">
        <f t="shared" si="5"/>
        <v>18439376.18</v>
      </c>
      <c r="E41" s="33">
        <f t="shared" si="5"/>
        <v>18439376.18</v>
      </c>
      <c r="F41" s="33">
        <f t="shared" si="5"/>
        <v>-8179557.5100000016</v>
      </c>
      <c r="G41" s="34" t="s">
        <v>0</v>
      </c>
    </row>
    <row r="42" spans="1:8" s="35" customFormat="1" ht="26.25" customHeight="1" x14ac:dyDescent="0.25">
      <c r="A42" s="86" t="s">
        <v>31</v>
      </c>
      <c r="B42" s="86"/>
      <c r="C42" s="87"/>
      <c r="D42" s="87"/>
      <c r="E42" s="87"/>
      <c r="F42" s="87"/>
      <c r="G42" s="87"/>
    </row>
    <row r="43" spans="1:8" s="66" customFormat="1" ht="57" customHeight="1" x14ac:dyDescent="0.3">
      <c r="A43" s="63" t="s">
        <v>32</v>
      </c>
      <c r="B43" s="64" t="s">
        <v>55</v>
      </c>
      <c r="C43" s="65"/>
      <c r="D43" s="65" t="s">
        <v>33</v>
      </c>
      <c r="E43" s="65" t="s">
        <v>47</v>
      </c>
      <c r="F43" s="64" t="s">
        <v>56</v>
      </c>
    </row>
    <row r="44" spans="1:8" s="37" customFormat="1" ht="26.4" customHeight="1" x14ac:dyDescent="0.25">
      <c r="A44" s="24"/>
      <c r="B44" s="36">
        <v>14173.119999999966</v>
      </c>
      <c r="C44" s="25"/>
      <c r="D44" s="25" t="s">
        <v>34</v>
      </c>
      <c r="E44" s="26">
        <f>E45+E46+E47+E48+E49+E50+E51+E52+E53+E54+E55+E56+E57</f>
        <v>747874.42</v>
      </c>
      <c r="F44" s="36">
        <f>B44+D33-E33</f>
        <v>-498147.68000000005</v>
      </c>
    </row>
    <row r="45" spans="1:8" s="43" customFormat="1" ht="37.200000000000003" customHeight="1" x14ac:dyDescent="0.25">
      <c r="A45" s="41"/>
      <c r="B45" s="41"/>
      <c r="C45" s="38"/>
      <c r="D45" s="44" t="s">
        <v>57</v>
      </c>
      <c r="E45" s="68">
        <v>2000</v>
      </c>
      <c r="F45" s="42"/>
    </row>
    <row r="46" spans="1:8" s="45" customFormat="1" ht="58.95" customHeight="1" x14ac:dyDescent="0.25">
      <c r="A46" s="46"/>
      <c r="B46" s="46"/>
      <c r="C46" s="46"/>
      <c r="D46" s="69" t="s">
        <v>58</v>
      </c>
      <c r="E46" s="70">
        <v>16562.53</v>
      </c>
      <c r="F46" s="47"/>
    </row>
    <row r="47" spans="1:8" ht="66" x14ac:dyDescent="0.3">
      <c r="A47" s="67"/>
      <c r="B47" s="67"/>
      <c r="C47" s="67"/>
      <c r="D47" s="69" t="s">
        <v>59</v>
      </c>
      <c r="E47" s="68">
        <f>11446+41141.88</f>
        <v>52587.88</v>
      </c>
      <c r="F47" s="13"/>
    </row>
    <row r="48" spans="1:8" ht="44.4" customHeight="1" x14ac:dyDescent="0.3">
      <c r="A48" s="67"/>
      <c r="B48" s="67"/>
      <c r="C48" s="67"/>
      <c r="D48" s="69" t="s">
        <v>60</v>
      </c>
      <c r="E48" s="68">
        <v>7225.16</v>
      </c>
      <c r="F48" s="13"/>
    </row>
    <row r="49" spans="1:7" s="12" customFormat="1" ht="26.4" x14ac:dyDescent="0.3">
      <c r="A49" s="74"/>
      <c r="B49" s="74"/>
      <c r="C49" s="74"/>
      <c r="D49" s="69" t="s">
        <v>61</v>
      </c>
      <c r="E49" s="68">
        <v>5000</v>
      </c>
      <c r="F49" s="75"/>
    </row>
    <row r="50" spans="1:7" s="12" customFormat="1" ht="26.4" x14ac:dyDescent="0.3">
      <c r="A50" s="74"/>
      <c r="B50" s="74"/>
      <c r="C50" s="74"/>
      <c r="D50" s="69" t="s">
        <v>62</v>
      </c>
      <c r="E50" s="68">
        <v>6000</v>
      </c>
      <c r="F50" s="75"/>
    </row>
    <row r="51" spans="1:7" ht="26.4" x14ac:dyDescent="0.3">
      <c r="A51" s="67"/>
      <c r="B51" s="67"/>
      <c r="C51" s="67"/>
      <c r="D51" s="69" t="s">
        <v>63</v>
      </c>
      <c r="E51" s="68">
        <v>3360</v>
      </c>
      <c r="F51" s="13"/>
    </row>
    <row r="52" spans="1:7" ht="52.8" x14ac:dyDescent="0.3">
      <c r="A52" s="67"/>
      <c r="B52" s="67"/>
      <c r="C52" s="67"/>
      <c r="D52" s="71" t="s">
        <v>64</v>
      </c>
      <c r="E52" s="68">
        <v>189043</v>
      </c>
      <c r="F52" s="13"/>
    </row>
    <row r="53" spans="1:7" ht="99.6" customHeight="1" x14ac:dyDescent="0.3">
      <c r="A53" s="67"/>
      <c r="B53" s="67"/>
      <c r="C53" s="67"/>
      <c r="D53" s="71" t="s">
        <v>65</v>
      </c>
      <c r="E53" s="68">
        <v>78170</v>
      </c>
      <c r="F53" s="13"/>
    </row>
    <row r="54" spans="1:7" ht="52.8" x14ac:dyDescent="0.3">
      <c r="A54" s="67"/>
      <c r="B54" s="67"/>
      <c r="C54" s="67"/>
      <c r="D54" s="71" t="s">
        <v>66</v>
      </c>
      <c r="E54" s="68">
        <v>320345</v>
      </c>
      <c r="F54" s="13"/>
    </row>
    <row r="55" spans="1:7" ht="60.6" customHeight="1" x14ac:dyDescent="0.3">
      <c r="A55" s="67"/>
      <c r="B55" s="67"/>
      <c r="C55" s="67"/>
      <c r="D55" s="71" t="s">
        <v>67</v>
      </c>
      <c r="E55" s="68">
        <v>13388.48</v>
      </c>
      <c r="F55" s="13"/>
    </row>
    <row r="56" spans="1:7" ht="73.2" customHeight="1" x14ac:dyDescent="0.3">
      <c r="A56" s="67"/>
      <c r="B56" s="67"/>
      <c r="C56" s="67"/>
      <c r="D56" s="71" t="s">
        <v>68</v>
      </c>
      <c r="E56" s="68">
        <v>34933</v>
      </c>
      <c r="F56" s="13"/>
    </row>
    <row r="57" spans="1:7" ht="73.2" customHeight="1" x14ac:dyDescent="0.3">
      <c r="A57" s="67"/>
      <c r="B57" s="67"/>
      <c r="C57" s="67"/>
      <c r="D57" s="71" t="s">
        <v>74</v>
      </c>
      <c r="E57" s="68">
        <v>19259.37</v>
      </c>
      <c r="F57" s="13"/>
    </row>
    <row r="58" spans="1:7" ht="28.8" customHeight="1" x14ac:dyDescent="0.3">
      <c r="A58" s="79" t="s">
        <v>73</v>
      </c>
      <c r="B58" s="79"/>
      <c r="C58" s="79"/>
      <c r="D58" s="79"/>
      <c r="E58" s="79"/>
      <c r="F58" s="79"/>
      <c r="G58" s="79"/>
    </row>
    <row r="59" spans="1:7" s="12" customFormat="1" ht="115.8" customHeight="1" x14ac:dyDescent="0.3">
      <c r="A59" s="79" t="s">
        <v>71</v>
      </c>
      <c r="B59" s="79"/>
      <c r="C59" s="79"/>
      <c r="D59" s="79"/>
      <c r="E59" s="79"/>
      <c r="F59" s="79"/>
      <c r="G59" s="79"/>
    </row>
    <row r="60" spans="1:7" s="12" customFormat="1" ht="13.8" customHeight="1" x14ac:dyDescent="0.3">
      <c r="A60" s="79" t="s">
        <v>72</v>
      </c>
      <c r="B60" s="79"/>
      <c r="C60" s="79"/>
      <c r="D60" s="79"/>
      <c r="E60" s="79"/>
      <c r="F60" s="79"/>
      <c r="G60" s="79"/>
    </row>
    <row r="62" spans="1:7" ht="26.4" x14ac:dyDescent="0.3">
      <c r="A62" s="67"/>
      <c r="B62" s="67"/>
      <c r="C62" s="67" t="s">
        <v>70</v>
      </c>
      <c r="D62" s="72" t="s">
        <v>69</v>
      </c>
      <c r="E62" s="73">
        <v>16420</v>
      </c>
      <c r="F62" s="13"/>
    </row>
  </sheetData>
  <mergeCells count="9">
    <mergeCell ref="A19:G19"/>
    <mergeCell ref="A21:G21"/>
    <mergeCell ref="A58:G58"/>
    <mergeCell ref="A59:G59"/>
    <mergeCell ref="A60:G60"/>
    <mergeCell ref="C20:G20"/>
    <mergeCell ref="A27:G27"/>
    <mergeCell ref="A35:F35"/>
    <mergeCell ref="A42:G42"/>
  </mergeCells>
  <pageMargins left="0.31496062992125984" right="0.11811023622047245" top="0.74803149606299213" bottom="0.74803149606299213" header="0.31496062992125984" footer="0.31496062992125984"/>
  <pageSetup paperSize="9" scale="74" orientation="portrait" horizontalDpi="180" verticalDpi="180" r:id="rId1"/>
  <rowBreaks count="1" manualBreakCount="1">
    <brk id="41" max="6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2018</vt:lpstr>
      <vt:lpstr>'2018'!Область_печати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2019-03-21T12:08:59Z</dcterms:modified>
</cp:coreProperties>
</file>