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440" windowHeight="12648" tabRatio="712" firstSheet="2" activeTab="7"/>
  </bookViews>
  <sheets>
    <sheet name="2014" sheetId="3" r:id="rId1"/>
    <sheet name="2015" sheetId="4" r:id="rId2"/>
    <sheet name="2015 (2)" sheetId="5" r:id="rId3"/>
    <sheet name="сирен буль д8" sheetId="2" r:id="rId4"/>
    <sheet name="2016" sheetId="7" r:id="rId5"/>
    <sheet name="сирен буль д8  2016" sheetId="6" r:id="rId6"/>
    <sheet name="2018" sheetId="8" r:id="rId7"/>
    <sheet name="2018к расп" sheetId="9" r:id="rId8"/>
    <sheet name="Лист1" sheetId="1" r:id="rId9"/>
  </sheets>
  <externalReferences>
    <externalReference r:id="rId10"/>
  </externalReferences>
  <definedNames>
    <definedName name="_xlnm.Print_Area" localSheetId="4">'2016'!$A$1:$G$55</definedName>
    <definedName name="_xlnm.Print_Area" localSheetId="6">'2018'!$A$1:$G$61</definedName>
    <definedName name="_xlnm.Print_Area" localSheetId="7">'2018к расп'!$A$1:$G$57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9" l="1"/>
  <c r="E28" i="9" s="1"/>
  <c r="F41" i="9" s="1"/>
  <c r="D38" i="9"/>
  <c r="C38" i="9"/>
  <c r="A38" i="9"/>
  <c r="F37" i="9"/>
  <c r="E37" i="9"/>
  <c r="F36" i="9"/>
  <c r="E36" i="9"/>
  <c r="F35" i="9"/>
  <c r="E35" i="9"/>
  <c r="F34" i="9"/>
  <c r="F38" i="9" s="1"/>
  <c r="E34" i="9"/>
  <c r="E38" i="9" s="1"/>
  <c r="A30" i="9"/>
  <c r="F29" i="9"/>
  <c r="E29" i="9"/>
  <c r="F28" i="9"/>
  <c r="F27" i="9"/>
  <c r="E27" i="9"/>
  <c r="F26" i="9"/>
  <c r="E26" i="9"/>
  <c r="D25" i="9"/>
  <c r="D30" i="9" s="1"/>
  <c r="C25" i="9"/>
  <c r="C30" i="9" s="1"/>
  <c r="B25" i="9"/>
  <c r="F6" i="9"/>
  <c r="C38" i="8"/>
  <c r="D25" i="8"/>
  <c r="C25" i="8"/>
  <c r="C30" i="8" s="1"/>
  <c r="C56" i="8" s="1"/>
  <c r="D38" i="8"/>
  <c r="E41" i="8"/>
  <c r="D52" i="9" l="1"/>
  <c r="F25" i="9"/>
  <c r="F30" i="9" s="1"/>
  <c r="E25" i="9"/>
  <c r="E30" i="9" s="1"/>
  <c r="F28" i="8"/>
  <c r="D16" i="1"/>
  <c r="D15" i="1"/>
  <c r="D14" i="1"/>
  <c r="D13" i="1"/>
  <c r="D12" i="1"/>
  <c r="D11" i="1"/>
  <c r="D10" i="1"/>
  <c r="D9" i="1"/>
  <c r="D8" i="1"/>
  <c r="D5" i="1"/>
  <c r="D7" i="1"/>
  <c r="D6" i="1"/>
  <c r="D18" i="1" s="1"/>
  <c r="E28" i="8" l="1"/>
  <c r="F41" i="8" s="1"/>
  <c r="E37" i="8"/>
  <c r="F37" i="8"/>
  <c r="E36" i="8"/>
  <c r="F36" i="8"/>
  <c r="E35" i="8"/>
  <c r="F35" i="8"/>
  <c r="E34" i="8"/>
  <c r="E29" i="8"/>
  <c r="F29" i="8"/>
  <c r="M28" i="8"/>
  <c r="M29" i="8" s="1"/>
  <c r="L28" i="8"/>
  <c r="L29" i="8" s="1"/>
  <c r="K28" i="8"/>
  <c r="K29" i="8" s="1"/>
  <c r="J28" i="8"/>
  <c r="J29" i="8" s="1"/>
  <c r="E27" i="8"/>
  <c r="F27" i="8"/>
  <c r="E26" i="8"/>
  <c r="F26" i="8"/>
  <c r="D30" i="8"/>
  <c r="D56" i="8" s="1"/>
  <c r="B25" i="8"/>
  <c r="F6" i="8"/>
  <c r="A30" i="8" l="1"/>
  <c r="A38" i="8"/>
  <c r="E38" i="8"/>
  <c r="N28" i="8"/>
  <c r="C52" i="8" s="1"/>
  <c r="D52" i="8" s="1"/>
  <c r="E52" i="8" s="1"/>
  <c r="E25" i="8"/>
  <c r="E30" i="8" s="1"/>
  <c r="F25" i="8"/>
  <c r="F30" i="8" s="1"/>
  <c r="F34" i="8"/>
  <c r="F38" i="8" s="1"/>
  <c r="E49" i="7"/>
  <c r="L35" i="7" l="1"/>
  <c r="K35" i="7"/>
  <c r="J35" i="7"/>
  <c r="M35" i="7"/>
  <c r="M36" i="7" l="1"/>
  <c r="K36" i="7" l="1"/>
  <c r="J36" i="7"/>
  <c r="L36" i="7"/>
  <c r="E35" i="7" l="1"/>
  <c r="F49" i="7" s="1"/>
  <c r="B32" i="7" l="1"/>
  <c r="N35" i="7" l="1"/>
  <c r="C59" i="7" s="1"/>
  <c r="D59" i="7" s="1"/>
  <c r="F7" i="7"/>
  <c r="AS16" i="6" l="1"/>
  <c r="AR16" i="6"/>
  <c r="AM16" i="6"/>
  <c r="AK16" i="6"/>
  <c r="AJ16" i="6"/>
  <c r="AI16" i="6"/>
  <c r="AH16" i="6"/>
  <c r="AG16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AQ15" i="6"/>
  <c r="AO15" i="6"/>
  <c r="D41" i="7" s="1"/>
  <c r="E41" i="7" s="1"/>
  <c r="AN15" i="6"/>
  <c r="C41" i="7" s="1"/>
  <c r="AQ14" i="6"/>
  <c r="AO14" i="6"/>
  <c r="D42" i="7" s="1"/>
  <c r="E42" i="7" s="1"/>
  <c r="AN14" i="6"/>
  <c r="C42" i="7" s="1"/>
  <c r="AQ13" i="6"/>
  <c r="AO13" i="6"/>
  <c r="D43" i="7" s="1"/>
  <c r="AN13" i="6"/>
  <c r="C43" i="7" s="1"/>
  <c r="AQ12" i="6"/>
  <c r="AO12" i="6"/>
  <c r="AN12" i="6"/>
  <c r="AQ11" i="6"/>
  <c r="AO11" i="6"/>
  <c r="D34" i="7" s="1"/>
  <c r="AN11" i="6"/>
  <c r="C34" i="7" s="1"/>
  <c r="AQ10" i="6"/>
  <c r="AO10" i="6"/>
  <c r="AN10" i="6"/>
  <c r="AQ9" i="6"/>
  <c r="AO9" i="6"/>
  <c r="AN9" i="6"/>
  <c r="AQ8" i="6"/>
  <c r="AO8" i="6"/>
  <c r="D44" i="7" s="1"/>
  <c r="E44" i="7" s="1"/>
  <c r="AN8" i="6"/>
  <c r="C44" i="7" s="1"/>
  <c r="AQ7" i="6"/>
  <c r="AO7" i="6"/>
  <c r="D33" i="7" s="1"/>
  <c r="AN7" i="6"/>
  <c r="C33" i="7" s="1"/>
  <c r="AQ6" i="6"/>
  <c r="AO6" i="6"/>
  <c r="D36" i="7" s="1"/>
  <c r="AN6" i="6"/>
  <c r="AQ5" i="6"/>
  <c r="AO5" i="6"/>
  <c r="AN5" i="6"/>
  <c r="AL16" i="6"/>
  <c r="AQ4" i="6"/>
  <c r="AO4" i="6"/>
  <c r="D32" i="7" s="1"/>
  <c r="AN4" i="6"/>
  <c r="C32" i="7" s="1"/>
  <c r="E32" i="7" s="1"/>
  <c r="AP12" i="6" l="1"/>
  <c r="D37" i="7"/>
  <c r="C45" i="7"/>
  <c r="E43" i="7"/>
  <c r="E45" i="7" s="1"/>
  <c r="D45" i="7"/>
  <c r="E33" i="7"/>
  <c r="AP6" i="6"/>
  <c r="C36" i="7"/>
  <c r="E34" i="7"/>
  <c r="AP14" i="6"/>
  <c r="AP8" i="6"/>
  <c r="AO16" i="6"/>
  <c r="AN16" i="6"/>
  <c r="AP5" i="6"/>
  <c r="AP7" i="6"/>
  <c r="AT16" i="6"/>
  <c r="AP9" i="6"/>
  <c r="AP10" i="6"/>
  <c r="AP11" i="6"/>
  <c r="AP13" i="6"/>
  <c r="AP15" i="6"/>
  <c r="AP4" i="6"/>
  <c r="M39" i="5"/>
  <c r="E36" i="7" l="1"/>
  <c r="E37" i="7" s="1"/>
  <c r="C37" i="7"/>
  <c r="AP16" i="6"/>
  <c r="E7" i="5"/>
  <c r="D53" i="5" l="1"/>
  <c r="D53" i="4" l="1"/>
  <c r="B36" i="4" l="1"/>
  <c r="C36" i="4"/>
  <c r="A49" i="5"/>
  <c r="A41" i="5"/>
  <c r="D48" i="4" l="1"/>
  <c r="D47" i="4"/>
  <c r="E45" i="4"/>
  <c r="E48" i="4"/>
  <c r="E39" i="4"/>
  <c r="E37" i="4"/>
  <c r="E38" i="4"/>
  <c r="E36" i="4"/>
  <c r="A49" i="4"/>
  <c r="D46" i="4"/>
  <c r="A41" i="4"/>
  <c r="A49" i="3"/>
  <c r="C48" i="3"/>
  <c r="D48" i="3" s="1"/>
  <c r="B48" i="3"/>
  <c r="C47" i="3"/>
  <c r="D47" i="3" s="1"/>
  <c r="B47" i="3"/>
  <c r="C46" i="3"/>
  <c r="D46" i="3" s="1"/>
  <c r="B46" i="3"/>
  <c r="C45" i="3"/>
  <c r="D45" i="3" s="1"/>
  <c r="B45" i="3"/>
  <c r="A41" i="3"/>
  <c r="E40" i="3"/>
  <c r="C39" i="3"/>
  <c r="B39" i="3"/>
  <c r="C38" i="3"/>
  <c r="B38" i="3"/>
  <c r="D38" i="3" s="1"/>
  <c r="C37" i="3"/>
  <c r="B37" i="3"/>
  <c r="D37" i="3" s="1"/>
  <c r="C36" i="3"/>
  <c r="C41" i="3" s="1"/>
  <c r="B36" i="3"/>
  <c r="D36" i="3" s="1"/>
  <c r="D41" i="3" s="1"/>
  <c r="E48" i="3" l="1"/>
  <c r="E39" i="3"/>
  <c r="E46" i="3"/>
  <c r="D49" i="3"/>
  <c r="B41" i="3"/>
  <c r="C49" i="3"/>
  <c r="E37" i="3"/>
  <c r="E38" i="3"/>
  <c r="B49" i="3"/>
  <c r="E47" i="3"/>
  <c r="E47" i="4"/>
  <c r="E46" i="4"/>
  <c r="B49" i="4"/>
  <c r="C49" i="4"/>
  <c r="D36" i="4"/>
  <c r="D37" i="4"/>
  <c r="D38" i="4"/>
  <c r="D45" i="4"/>
  <c r="D49" i="4" s="1"/>
  <c r="E36" i="3"/>
  <c r="E45" i="3"/>
  <c r="E49" i="3" l="1"/>
  <c r="E41" i="3"/>
  <c r="E49" i="4"/>
  <c r="D41" i="4"/>
  <c r="AS16" i="2"/>
  <c r="AR16" i="2"/>
  <c r="AM16" i="2"/>
  <c r="AK16" i="2"/>
  <c r="AJ16" i="2"/>
  <c r="AI16" i="2"/>
  <c r="AH16" i="2"/>
  <c r="AG16" i="2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AQ15" i="2"/>
  <c r="AO15" i="2"/>
  <c r="C45" i="5" s="1"/>
  <c r="AN15" i="2"/>
  <c r="B45" i="5" s="1"/>
  <c r="AL15" i="2"/>
  <c r="AQ14" i="2"/>
  <c r="AT14" i="2" s="1"/>
  <c r="AO14" i="2"/>
  <c r="C46" i="5" s="1"/>
  <c r="AN14" i="2"/>
  <c r="B46" i="5" s="1"/>
  <c r="AL14" i="2"/>
  <c r="AQ13" i="2"/>
  <c r="AO13" i="2"/>
  <c r="C47" i="5" s="1"/>
  <c r="AN13" i="2"/>
  <c r="AL13" i="2"/>
  <c r="AQ12" i="2"/>
  <c r="AO12" i="2"/>
  <c r="AN12" i="2"/>
  <c r="AL12" i="2"/>
  <c r="AQ11" i="2"/>
  <c r="AO11" i="2"/>
  <c r="C38" i="5" s="1"/>
  <c r="AN11" i="2"/>
  <c r="AL11" i="2"/>
  <c r="AQ10" i="2"/>
  <c r="AT10" i="2" s="1"/>
  <c r="AO10" i="2"/>
  <c r="AN10" i="2"/>
  <c r="AL10" i="2"/>
  <c r="AQ9" i="2"/>
  <c r="AT9" i="2" s="1"/>
  <c r="AO9" i="2"/>
  <c r="AN9" i="2"/>
  <c r="AL9" i="2"/>
  <c r="AQ8" i="2"/>
  <c r="AO8" i="2"/>
  <c r="C48" i="5" s="1"/>
  <c r="D48" i="5" s="1"/>
  <c r="AN8" i="2"/>
  <c r="AL8" i="2"/>
  <c r="AQ7" i="2"/>
  <c r="AT7" i="2" s="1"/>
  <c r="AO7" i="2"/>
  <c r="C37" i="5" s="1"/>
  <c r="AN7" i="2"/>
  <c r="B37" i="5" s="1"/>
  <c r="D37" i="5" s="1"/>
  <c r="AL7" i="2"/>
  <c r="AQ6" i="2"/>
  <c r="AO6" i="2"/>
  <c r="AN6" i="2"/>
  <c r="AL6" i="2"/>
  <c r="AQ5" i="2"/>
  <c r="AO5" i="2"/>
  <c r="AN5" i="2"/>
  <c r="B39" i="5" s="1"/>
  <c r="AL5" i="2"/>
  <c r="AQ4" i="2"/>
  <c r="AO4" i="2"/>
  <c r="AN4" i="2"/>
  <c r="AL4" i="2"/>
  <c r="AP12" i="2" l="1"/>
  <c r="AN16" i="2"/>
  <c r="B36" i="5"/>
  <c r="D36" i="5" s="1"/>
  <c r="AP6" i="2"/>
  <c r="B40" i="5"/>
  <c r="B40" i="4"/>
  <c r="AP8" i="2"/>
  <c r="B48" i="5"/>
  <c r="E48" i="5" s="1"/>
  <c r="A44" i="7" s="1"/>
  <c r="F44" i="7" s="1"/>
  <c r="AP11" i="2"/>
  <c r="B38" i="5"/>
  <c r="D38" i="5" s="1"/>
  <c r="AP13" i="2"/>
  <c r="B47" i="5"/>
  <c r="B49" i="5" s="1"/>
  <c r="C39" i="5"/>
  <c r="E39" i="5" s="1"/>
  <c r="A35" i="7" s="1"/>
  <c r="F35" i="7" s="1"/>
  <c r="C40" i="5"/>
  <c r="C40" i="4"/>
  <c r="C41" i="4" s="1"/>
  <c r="E37" i="5"/>
  <c r="A33" i="7" s="1"/>
  <c r="F33" i="7" s="1"/>
  <c r="AP10" i="2"/>
  <c r="E38" i="5"/>
  <c r="A34" i="7" s="1"/>
  <c r="F34" i="7" s="1"/>
  <c r="D45" i="5"/>
  <c r="E45" i="5"/>
  <c r="A41" i="7" s="1"/>
  <c r="AP15" i="2"/>
  <c r="D46" i="5"/>
  <c r="E46" i="5"/>
  <c r="A42" i="7" s="1"/>
  <c r="F42" i="7" s="1"/>
  <c r="AP14" i="2"/>
  <c r="D47" i="5"/>
  <c r="C49" i="5"/>
  <c r="AT16" i="2"/>
  <c r="AP9" i="2"/>
  <c r="AP7" i="2"/>
  <c r="AP5" i="2"/>
  <c r="AO16" i="2"/>
  <c r="C36" i="5"/>
  <c r="AL16" i="2"/>
  <c r="AP4" i="2"/>
  <c r="E47" i="5" l="1"/>
  <c r="E49" i="5" s="1"/>
  <c r="F41" i="7"/>
  <c r="D41" i="5"/>
  <c r="A43" i="7"/>
  <c r="F43" i="7" s="1"/>
  <c r="B41" i="5"/>
  <c r="E40" i="5"/>
  <c r="A36" i="7" s="1"/>
  <c r="F36" i="7" s="1"/>
  <c r="E40" i="4"/>
  <c r="E41" i="4" s="1"/>
  <c r="B41" i="4"/>
  <c r="AP16" i="2"/>
  <c r="D49" i="5"/>
  <c r="C41" i="5"/>
  <c r="E36" i="5"/>
  <c r="F45" i="7" l="1"/>
  <c r="E41" i="5"/>
  <c r="A32" i="7"/>
  <c r="A45" i="7"/>
  <c r="A37" i="7" l="1"/>
  <c r="F32" i="7"/>
  <c r="F37" i="7" s="1"/>
</calcChain>
</file>

<file path=xl/comments1.xml><?xml version="1.0" encoding="utf-8"?>
<comments xmlns="http://schemas.openxmlformats.org/spreadsheetml/2006/main">
  <authors>
    <author>Автор</author>
  </authors>
  <commentList>
    <comment ref="C3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начисл пров</t>
        </r>
      </text>
    </comment>
  </commentList>
</comments>
</file>

<file path=xl/sharedStrings.xml><?xml version="1.0" encoding="utf-8"?>
<sst xmlns="http://schemas.openxmlformats.org/spreadsheetml/2006/main" count="627" uniqueCount="178">
  <si>
    <t>Сиреневый бульвар д8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</si>
  <si>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</si>
  <si>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</si>
  <si>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</si>
  <si>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</si>
  <si>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</si>
  <si>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</si>
  <si>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</si>
  <si>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</si>
  <si>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</si>
  <si>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</si>
  <si>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</si>
  <si>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</si>
  <si>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</si>
  <si>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>Начислено</t>
  </si>
  <si>
    <t>Оплачено</t>
  </si>
  <si>
    <t>Долг</t>
  </si>
  <si>
    <t>оплата</t>
  </si>
  <si>
    <t>Содержание</t>
  </si>
  <si>
    <t>Ремонт</t>
  </si>
  <si>
    <t>Кап. ремонт</t>
  </si>
  <si>
    <t>Лифт</t>
  </si>
  <si>
    <t>Электроэнергия</t>
  </si>
  <si>
    <t>Мусоропрвод</t>
  </si>
  <si>
    <t>доп. Услуги</t>
  </si>
  <si>
    <t>ТБО</t>
  </si>
  <si>
    <t>Наем</t>
  </si>
  <si>
    <t>ЦО</t>
  </si>
  <si>
    <t>ГВС</t>
  </si>
  <si>
    <t>ХВС</t>
  </si>
  <si>
    <t>Итого:</t>
  </si>
  <si>
    <t>Сиреневый бульвар 8</t>
  </si>
  <si>
    <t>Общая информация</t>
  </si>
  <si>
    <t>год постройки</t>
  </si>
  <si>
    <t>этажность</t>
  </si>
  <si>
    <t>кол- во квартир</t>
  </si>
  <si>
    <t>площадь жилых помещений</t>
  </si>
  <si>
    <t>площадь нежилых помещений</t>
  </si>
  <si>
    <t>площадь всех помещений общего пользования</t>
  </si>
  <si>
    <t>уровень благоустройства</t>
  </si>
  <si>
    <t>дом со всеми видами благоустройства, с лифтами без мусоропровода</t>
  </si>
  <si>
    <t>серия и тип постройки</t>
  </si>
  <si>
    <t>-</t>
  </si>
  <si>
    <t>кадастровый номер</t>
  </si>
  <si>
    <t>S земельного участка (входящего в состав общего имущества в многоквартирном доме)</t>
  </si>
  <si>
    <t>конструктивные и технические параметры</t>
  </si>
  <si>
    <t>панельный 4-х подъездный дом</t>
  </si>
  <si>
    <t>системы инжинерно- технического обеспечения</t>
  </si>
  <si>
    <t>дом с центральным отоплением через 4 элеваторных узла. ГВС от центрольно-теплового цункта. Водоснабжение и водоотведение центральное.</t>
  </si>
  <si>
    <t>Использование общего имущества</t>
  </si>
  <si>
    <t>информация об использовании общего имущества в многоквартирном доме</t>
  </si>
  <si>
    <t>оборудование Центртелеком, МТС, биллайн</t>
  </si>
  <si>
    <t>Протоколы общего собрания за 2014 год.</t>
  </si>
  <si>
    <t>протокол от 15.11.14г.</t>
  </si>
  <si>
    <t xml:space="preserve">Утверждение тарифа по статье "Текущий ремонт" </t>
  </si>
  <si>
    <t>Решение не принято</t>
  </si>
  <si>
    <t>Проведение работ по утеплению наружней стены</t>
  </si>
  <si>
    <t>ОТЧЕТ УПРАВЛЯЮЩЕЙ ОРГАНИЗАЦИИ</t>
  </si>
  <si>
    <t>ООО "Управляющая компания "Правград"</t>
  </si>
  <si>
    <t>ПЕРЕД СОБСТВЕННИКАМИ ПОМЕЩЕНИЙ О ВЫПОЛНЕНИИ ДОГОВОРА УПРАВЛЕНИЯ № 01-30/04-09 от 01.08.2009г. ЗА 2014 год.</t>
  </si>
  <si>
    <t>1. Общие сведения о многоквартирном доме</t>
  </si>
  <si>
    <r>
      <t xml:space="preserve">Адрес многоквартирного дома </t>
    </r>
    <r>
      <rPr>
        <u/>
        <sz val="8"/>
        <color theme="1"/>
        <rFont val="Calibri"/>
        <family val="2"/>
        <charset val="204"/>
        <scheme val="minor"/>
      </rPr>
      <t>г.Калуга, ул. Сиреневый Бульвар д.8</t>
    </r>
  </si>
  <si>
    <r>
      <t xml:space="preserve">Общая площадь площадь жилых помещений </t>
    </r>
    <r>
      <rPr>
        <u/>
        <sz val="8"/>
        <color theme="1"/>
        <rFont val="Calibri"/>
        <family val="2"/>
        <charset val="204"/>
        <scheme val="minor"/>
      </rPr>
      <t>7142,6</t>
    </r>
  </si>
  <si>
    <r>
      <t xml:space="preserve">Число квартир </t>
    </r>
    <r>
      <rPr>
        <u/>
        <sz val="8"/>
        <color theme="1"/>
        <rFont val="Calibri"/>
        <family val="2"/>
        <charset val="204"/>
        <scheme val="minor"/>
      </rPr>
      <t>142</t>
    </r>
  </si>
  <si>
    <r>
      <t>Год постройки</t>
    </r>
    <r>
      <rPr>
        <u/>
        <sz val="8"/>
        <color theme="1"/>
        <rFont val="Calibri"/>
        <family val="2"/>
        <charset val="204"/>
        <scheme val="minor"/>
      </rPr>
      <t xml:space="preserve"> 1995</t>
    </r>
  </si>
  <si>
    <t>2. Отчет по затратам на содержание, ремонт общего имущества в многоквартирном доме и коммунальные услуги за отчетный период</t>
  </si>
  <si>
    <t xml:space="preserve">Сумма задолженности начселения на 01.01.2014г., руб </t>
  </si>
  <si>
    <t>Начислено в 2014, руб</t>
  </si>
  <si>
    <t>Поступило средств в 2014г., руб</t>
  </si>
  <si>
    <t>Перечислено поставщикам услуги</t>
  </si>
  <si>
    <t>Задолженность собственников и нанимателей на 01.01.2015г., руб</t>
  </si>
  <si>
    <t>Виды услуг</t>
  </si>
  <si>
    <t>Содержание общего имущества + мусоропровод</t>
  </si>
  <si>
    <t>Содержание лифтов</t>
  </si>
  <si>
    <t>Сбор и вывоз твердых бытовых отходов от контейнеров( с учетом КГО)</t>
  </si>
  <si>
    <t>Текущий ремонт общего имущества</t>
  </si>
  <si>
    <t>Капитальный ремонт общего имущества</t>
  </si>
  <si>
    <t xml:space="preserve">Итого </t>
  </si>
  <si>
    <t>Коммунальные услуги:</t>
  </si>
  <si>
    <t>Коммунальные услуги, в том числе:</t>
  </si>
  <si>
    <t>Водоснабжение и водоотведение</t>
  </si>
  <si>
    <t>Горячее водоснабжение</t>
  </si>
  <si>
    <t>Центральное отопление</t>
  </si>
  <si>
    <t>Электроэнергия (в том числе освещение мест общего пользования)</t>
  </si>
  <si>
    <t>3. Отчет о фактически выполненных работах по ремонту общего имущества в многоквартирном доме на основании принятого решения собственниками помещений</t>
  </si>
  <si>
    <t>№ п/п</t>
  </si>
  <si>
    <t>Дата принятого решения собственниками помещения</t>
  </si>
  <si>
    <t>Виды услуг работ</t>
  </si>
  <si>
    <t>стоимость работ, руб</t>
  </si>
  <si>
    <t>Текущий ремонт</t>
  </si>
  <si>
    <t>1.1.</t>
  </si>
  <si>
    <t>Герметизация межпанельных швов кв.35,107,138,142</t>
  </si>
  <si>
    <t>Протоколы общего собрания за 2015 год.</t>
  </si>
  <si>
    <t>ПЕРЕД СОБСТВЕННИКАМИ ПОМЕЩЕНИЙ О ВЫПОЛНЕНИИ ДОГОВОРА УПРАВЛЕНИЯ № 01-30/04-09 от 01.08.2009г. ЗА 2015 год.</t>
  </si>
  <si>
    <t xml:space="preserve">Сумма задолженности начселения на 01.01.2015г., руб </t>
  </si>
  <si>
    <t>Начислено в 2015, руб</t>
  </si>
  <si>
    <t>Поступило средств в 2015г., руб</t>
  </si>
  <si>
    <t>Задолженность собственников и нанимателей на 01.01.2016г., руб</t>
  </si>
  <si>
    <t>Утепление стены</t>
  </si>
  <si>
    <t>акт аварийности</t>
  </si>
  <si>
    <t>ремонт балкона141,142</t>
  </si>
  <si>
    <t>1.2.</t>
  </si>
  <si>
    <t>Стоимость работ, руб</t>
  </si>
  <si>
    <t>Ремонт балкона141,142</t>
  </si>
  <si>
    <t>Общая площадь площадь жилых помещений</t>
  </si>
  <si>
    <t>оборудование  МТС+ МАКСНЕТ+РОСТЕЛЕКОМ+Вымпелком</t>
  </si>
  <si>
    <t>Текущий ремонт общего имущества, в т.ч. оплата от провайдеров</t>
  </si>
  <si>
    <t>мтс</t>
  </si>
  <si>
    <t>макснет</t>
  </si>
  <si>
    <t>вымпелком</t>
  </si>
  <si>
    <t>электрокроком</t>
  </si>
  <si>
    <t>всего</t>
  </si>
  <si>
    <t>ПЕРЕД СОБСТВЕННИКАМИ ПОМЕЩЕНИЙ О ВЫПОЛНЕНИИ ДОГОВОРА УПРАВЛЕНИЯ № 01-30/04-09 от 01.08.2009г. ЗА 2016 год</t>
  </si>
  <si>
    <t xml:space="preserve">Сумма задолженности начселения на 01.01.2016г., руб </t>
  </si>
  <si>
    <t>Начислено в 2016, руб</t>
  </si>
  <si>
    <t>Поступило средств в 2016г., руб</t>
  </si>
  <si>
    <t>Задолженность собственников и нанимателей на 01.01.2017г., руб</t>
  </si>
  <si>
    <t>Тарифы</t>
  </si>
  <si>
    <t>Остаток по тек. ремонту, на январь 2016 руб.</t>
  </si>
  <si>
    <t>Итого остаток по тек. ремонту, на январь 2017 руб.</t>
  </si>
  <si>
    <t>Обследование строительных конструкций кв. 142</t>
  </si>
  <si>
    <t>Провайдеры:</t>
  </si>
  <si>
    <t>Замена плат УЛЖ-10 на электронную плату УЛЖ-М на лифте под.3</t>
  </si>
  <si>
    <t>Замена плат УЛЖ-10 на электронную плату УЛЖ-М на лифте под.4</t>
  </si>
  <si>
    <t>Замена кухонного стояка кв 72,76,80,84,88,92,96,100,104</t>
  </si>
  <si>
    <t>Ремонт групповых эл/щитков 3 и 4 подъезд</t>
  </si>
  <si>
    <t>вып. 2017г.</t>
  </si>
  <si>
    <t>Ростелеком</t>
  </si>
  <si>
    <r>
      <t xml:space="preserve">Адрес многоквартирного дома </t>
    </r>
    <r>
      <rPr>
        <u/>
        <sz val="11"/>
        <color theme="1"/>
        <rFont val="Times New Roman"/>
        <family val="1"/>
        <charset val="204"/>
      </rPr>
      <t>г.Калуга, ул. Сиреневый Бульвар д.8</t>
    </r>
  </si>
  <si>
    <r>
      <t xml:space="preserve">Число квартир </t>
    </r>
    <r>
      <rPr>
        <u/>
        <sz val="11"/>
        <color theme="1"/>
        <rFont val="Times New Roman"/>
        <family val="1"/>
        <charset val="204"/>
      </rPr>
      <t>142</t>
    </r>
  </si>
  <si>
    <r>
      <t>Год постройки</t>
    </r>
    <r>
      <rPr>
        <u/>
        <sz val="11"/>
        <color theme="1"/>
        <rFont val="Times New Roman"/>
        <family val="1"/>
        <charset val="204"/>
      </rPr>
      <t xml:space="preserve"> 1995</t>
    </r>
  </si>
  <si>
    <t>Остаток по тек. ремонту, на  2018 руб.</t>
  </si>
  <si>
    <t>Итого остаток по тек. ремонту, на  2019 руб.</t>
  </si>
  <si>
    <t>ПЕРЕД СОБСТВЕННИКАМИ ПОМЕЩЕНИЙ О ВЫПОЛНЕНИИ ДОГОВОРА УПРАВЛЕНИЯ № 01-30/04-09 от 01.08.2009г. ЗА 2018 год</t>
  </si>
  <si>
    <t xml:space="preserve">Сумма задолженности населения на 01.01.2018г., руб </t>
  </si>
  <si>
    <t>Начислено в 2018, руб</t>
  </si>
  <si>
    <t>Поступило средств в 2018г., руб</t>
  </si>
  <si>
    <t>Задолженность собственников и нанимателей на 01.01.2019г., руб</t>
  </si>
  <si>
    <t xml:space="preserve">Сумма задолженности начселения на 01.01.2018г., руб </t>
  </si>
  <si>
    <t>Ремонт общего имущества</t>
  </si>
  <si>
    <t>2151,80кв м//в т.ч. л/клеток общих коридоров-1180,6кв м</t>
  </si>
  <si>
    <t>ул. Сиреневый бульвар д.8</t>
  </si>
  <si>
    <t>Итого остаток, на  2019 руб.</t>
  </si>
  <si>
    <t xml:space="preserve">                            (подпись)</t>
  </si>
  <si>
    <t>ВНИМАНИЕ: Общий долг жителей Вашего дома за жилищно-коммунальные услуги равен 967171,17руб., в т.ч. по кв. 13,44,48,72,74,82,100,106,122,135</t>
  </si>
  <si>
    <t>В целях контроля отчет предоставлен__________________/________________ "___"____________  _______года</t>
  </si>
  <si>
    <t>Перечень, состав и периодичность обязательных работ и услуг по содержанию и текущему ремонту общего имущества многоквартирных домов сформированы с учетом Минимального перечня услуг и работ, необходимых для обеспечения надлежащего содержания общего имущества в многоквартирном доме, утвержденного Постановлением Правительства РФ от 03.04.2013 № 290, Правил и норм технической эксплуатации жилищного фонда, утвержденных постановлением Госстроя РФ от 27.09.2003 № 170, экспертного заключения по проведению независимой экспертизы и расчета цены по содержанию и ремонту жилищного фонда города Калуги на 2005 год, выполненного Федеральным государственным унитарным предприятием «Центр нормирования и информационных систем в жилищно-коммунальном хозяйстве (ЦНИС)» г. Москва.</t>
  </si>
  <si>
    <t>Текущий ремонт проводится по перечню работ, рекомендованных постановлением Госстроя РФ от 27.09.2003 № 170 «Об утверждении Правил и норм технической эксплуатации жилищного фонда», для предупреждения преждевременного износа и поддержания эксплуатационных показателей и работоспособности, устранения повреждений и неисправностей общего имущества или его отдельных элементов.</t>
  </si>
  <si>
    <t>Ремонт фасада, межпанель. швы п.1, в т.ч. кв.32</t>
  </si>
  <si>
    <t xml:space="preserve">Акт технического обследования помещений </t>
  </si>
  <si>
    <t>Заключение о тех.состоянии объекта  кап.ремонта</t>
  </si>
  <si>
    <t>Ремонт лождий кв32,35,68,71, лоджии лест клетки</t>
  </si>
  <si>
    <t>Установка ОПУ тепловой энергии</t>
  </si>
  <si>
    <t>Провайдеры</t>
  </si>
  <si>
    <t>Накоплено на янв 2018</t>
  </si>
  <si>
    <t>я</t>
  </si>
  <si>
    <t>ф</t>
  </si>
  <si>
    <t>м</t>
  </si>
  <si>
    <t>ап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</si>
  <si>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</si>
  <si>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</si>
  <si>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</si>
  <si>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</si>
  <si>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</si>
  <si>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</si>
  <si>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</si>
  <si>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</si>
  <si>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Предписание ГЖИ</t>
  </si>
  <si>
    <t>Решение совета</t>
  </si>
  <si>
    <t>Предписание ГЖИ//Решение совета/</t>
  </si>
  <si>
    <t>Работы по ст. "Содержание", т.к. данная ст. расходов является не накопительной, выполняются ежемесячно без составления смет, по подрядным договорам, актам аварийности и актам выполненных работ с подрядными организациями: в т.ч. обслуживание газопроводов ОАО «Калугаоблгаз», обслуживание газоходов, вентканалов в ООО «ЖилСпецРСУ», квитанции за ЖКУ расчетный центр ООО «ЕИРЦ №1», содержание ОИ эл/эн ПАО "Калужская Сбытовая Компания", т.д., или собствеными силами специалистов управляющей компании.ТБО - Спецавтохозяйство", обслуживание и текущий ремонт лифтов: договор на тех.обслуживание с ОАО «Калугалифтремстрой», договор по периодическому тех. освидетельствованию с ОАО «Калугалифт», страхование лифтов-КФ АО "Альфастрахование". С технической документацией Вы можете ознакомиться в офисе УК по адресу: ул. Генерала Попова д. 10 корп. 2 оф. 95</t>
  </si>
  <si>
    <t>Январь 2019г.</t>
  </si>
  <si>
    <t>Работы по замеру сопротивления изоляции по Предписанию ГЖИ по договору на сумму 30000,00 руб.</t>
  </si>
  <si>
    <t>Механизированная уборка территории в зимний период-2,43часа</t>
  </si>
  <si>
    <t>06,12,2018, 10,12,2018, 15.01.2019,18,01.2019,31.01.2019</t>
  </si>
  <si>
    <t>По актам вып.работ-спец.техника</t>
  </si>
  <si>
    <t>СОДЕРЖАНИЕ</t>
  </si>
  <si>
    <t>дом со всеми видами благоустройства, с лифтами, мусоропроводом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</si>
</sst>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419]mmmm\ yyyy;@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theme="3" tint="-0.249977111117893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name val="Arial"/>
      <family val="2"/>
      <charset val="204"/>
    </font>
    <font>
      <b/>
      <u/>
      <sz val="8"/>
      <name val="Arial"/>
      <family val="2"/>
      <charset val="204"/>
    </font>
    <font>
      <u/>
      <sz val="8"/>
      <name val="Arial"/>
      <family val="2"/>
      <charset val="204"/>
    </font>
    <font>
      <b/>
      <u/>
      <sz val="8"/>
      <color theme="1"/>
      <name val="Calibri"/>
      <family val="2"/>
      <charset val="204"/>
      <scheme val="minor"/>
    </font>
    <font>
      <u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u/>
      <sz val="8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  <font>
      <sz val="8"/>
      <color rgb="FFFF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9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9BFF9D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65">
    <xf numFmtId="0" fontId="0" fillId="0" borderId="0" xfId="0"/>
    <xf numFmtId="0" fontId="5" fillId="0" borderId="0" xfId="1" applyFont="1" applyFill="1" applyBorder="1"/>
    <xf numFmtId="0" fontId="5" fillId="0" borderId="0" xfId="1" applyFont="1"/>
    <xf numFmtId="0" fontId="2" fillId="0" borderId="0" xfId="1"/>
    <xf numFmtId="0" fontId="2" fillId="0" borderId="1" xfId="1" applyBorder="1"/>
    <xf numFmtId="17" fontId="6" fillId="0" borderId="2" xfId="1" applyNumberFormat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6" fillId="0" borderId="1" xfId="1" applyFont="1" applyBorder="1"/>
    <xf numFmtId="0" fontId="4" fillId="2" borderId="1" xfId="1" applyFont="1" applyFill="1" applyBorder="1"/>
    <xf numFmtId="0" fontId="4" fillId="3" borderId="1" xfId="1" applyFont="1" applyFill="1" applyBorder="1"/>
    <xf numFmtId="0" fontId="2" fillId="4" borderId="1" xfId="1" applyFill="1" applyBorder="1"/>
    <xf numFmtId="2" fontId="2" fillId="0" borderId="1" xfId="1" applyNumberFormat="1" applyBorder="1"/>
    <xf numFmtId="2" fontId="3" fillId="0" borderId="1" xfId="1" applyNumberFormat="1" applyFont="1" applyBorder="1"/>
    <xf numFmtId="164" fontId="2" fillId="0" borderId="1" xfId="1" applyNumberFormat="1" applyBorder="1"/>
    <xf numFmtId="164" fontId="3" fillId="0" borderId="1" xfId="1" applyNumberFormat="1" applyFont="1" applyBorder="1"/>
    <xf numFmtId="2" fontId="2" fillId="4" borderId="1" xfId="1" applyNumberFormat="1" applyFill="1" applyBorder="1"/>
    <xf numFmtId="0" fontId="4" fillId="0" borderId="1" xfId="1" applyFont="1" applyBorder="1"/>
    <xf numFmtId="0" fontId="8" fillId="0" borderId="0" xfId="2" applyFont="1" applyAlignment="1">
      <alignment wrapText="1"/>
    </xf>
    <xf numFmtId="0" fontId="9" fillId="0" borderId="0" xfId="2" applyFont="1" applyAlignment="1">
      <alignment horizontal="center" wrapText="1"/>
    </xf>
    <xf numFmtId="0" fontId="11" fillId="0" borderId="1" xfId="2" applyFont="1" applyBorder="1" applyAlignment="1">
      <alignment horizontal="right" vertical="center" wrapText="1"/>
    </xf>
    <xf numFmtId="0" fontId="11" fillId="0" borderId="2" xfId="2" applyFont="1" applyBorder="1" applyAlignment="1">
      <alignment horizontal="right" vertical="center" wrapText="1"/>
    </xf>
    <xf numFmtId="0" fontId="11" fillId="0" borderId="0" xfId="2" applyFont="1" applyAlignment="1">
      <alignment horizontal="right" vertical="center" wrapText="1"/>
    </xf>
    <xf numFmtId="0" fontId="11" fillId="0" borderId="0" xfId="2" applyFont="1" applyBorder="1" applyAlignment="1">
      <alignment wrapText="1"/>
    </xf>
    <xf numFmtId="0" fontId="11" fillId="0" borderId="0" xfId="2" applyFont="1" applyAlignment="1">
      <alignment wrapText="1"/>
    </xf>
    <xf numFmtId="0" fontId="12" fillId="0" borderId="1" xfId="2" applyFont="1" applyFill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 wrapText="1"/>
    </xf>
    <xf numFmtId="0" fontId="11" fillId="0" borderId="0" xfId="2" applyFont="1"/>
    <xf numFmtId="0" fontId="1" fillId="0" borderId="0" xfId="2"/>
    <xf numFmtId="0" fontId="13" fillId="5" borderId="0" xfId="2" applyFont="1" applyFill="1"/>
    <xf numFmtId="0" fontId="13" fillId="0" borderId="0" xfId="2" applyFont="1" applyBorder="1" applyAlignment="1">
      <alignment horizontal="center" vertical="center" wrapText="1"/>
    </xf>
    <xf numFmtId="0" fontId="11" fillId="0" borderId="0" xfId="2" applyFont="1" applyAlignment="1"/>
    <xf numFmtId="0" fontId="16" fillId="0" borderId="0" xfId="2" applyFont="1" applyAlignment="1"/>
    <xf numFmtId="0" fontId="18" fillId="0" borderId="1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wrapText="1"/>
    </xf>
    <xf numFmtId="0" fontId="11" fillId="0" borderId="1" xfId="2" applyFont="1" applyBorder="1" applyAlignment="1">
      <alignment wrapText="1"/>
    </xf>
    <xf numFmtId="0" fontId="11" fillId="0" borderId="1" xfId="2" applyFont="1" applyBorder="1" applyAlignment="1">
      <alignment horizontal="center" vertical="center" wrapText="1"/>
    </xf>
    <xf numFmtId="2" fontId="11" fillId="0" borderId="1" xfId="2" applyNumberFormat="1" applyFont="1" applyFill="1" applyBorder="1"/>
    <xf numFmtId="2" fontId="11" fillId="0" borderId="1" xfId="2" applyNumberFormat="1" applyFont="1" applyBorder="1"/>
    <xf numFmtId="2" fontId="13" fillId="0" borderId="1" xfId="2" applyNumberFormat="1" applyFont="1" applyBorder="1"/>
    <xf numFmtId="0" fontId="13" fillId="0" borderId="1" xfId="2" applyFont="1" applyBorder="1" applyAlignment="1">
      <alignment wrapText="1"/>
    </xf>
    <xf numFmtId="0" fontId="13" fillId="0" borderId="0" xfId="2" applyFont="1" applyBorder="1"/>
    <xf numFmtId="2" fontId="13" fillId="0" borderId="0" xfId="2" applyNumberFormat="1" applyFont="1" applyBorder="1"/>
    <xf numFmtId="0" fontId="11" fillId="0" borderId="0" xfId="2" applyFont="1" applyAlignment="1">
      <alignment wrapText="1"/>
    </xf>
    <xf numFmtId="0" fontId="20" fillId="0" borderId="1" xfId="2" applyFont="1" applyBorder="1" applyAlignment="1">
      <alignment horizontal="center" vertical="center" wrapText="1"/>
    </xf>
    <xf numFmtId="0" fontId="21" fillId="0" borderId="1" xfId="2" applyNumberFormat="1" applyFont="1" applyBorder="1" applyAlignment="1">
      <alignment horizontal="center" vertical="center" wrapText="1"/>
    </xf>
    <xf numFmtId="0" fontId="21" fillId="0" borderId="1" xfId="2" applyFont="1" applyBorder="1" applyAlignment="1">
      <alignment horizontal="center" vertical="center" wrapText="1"/>
    </xf>
    <xf numFmtId="2" fontId="10" fillId="0" borderId="1" xfId="2" applyNumberFormat="1" applyFont="1" applyBorder="1" applyAlignment="1">
      <alignment horizontal="center"/>
    </xf>
    <xf numFmtId="0" fontId="10" fillId="0" borderId="0" xfId="2" applyFont="1"/>
    <xf numFmtId="0" fontId="4" fillId="0" borderId="0" xfId="2" applyFont="1"/>
    <xf numFmtId="0" fontId="20" fillId="0" borderId="1" xfId="2" applyNumberFormat="1" applyFont="1" applyBorder="1" applyAlignment="1">
      <alignment horizontal="center" vertical="center" wrapText="1"/>
    </xf>
    <xf numFmtId="165" fontId="20" fillId="0" borderId="1" xfId="2" applyNumberFormat="1" applyFont="1" applyBorder="1" applyAlignment="1">
      <alignment horizontal="center" vertical="center" wrapText="1"/>
    </xf>
    <xf numFmtId="2" fontId="11" fillId="0" borderId="1" xfId="2" applyNumberFormat="1" applyFont="1" applyBorder="1" applyAlignment="1">
      <alignment horizontal="center"/>
    </xf>
    <xf numFmtId="0" fontId="8" fillId="0" borderId="0" xfId="2" applyFont="1" applyAlignment="1">
      <alignment horizontal="right" vertical="center" wrapText="1"/>
    </xf>
    <xf numFmtId="0" fontId="23" fillId="0" borderId="1" xfId="2" applyFont="1" applyBorder="1" applyAlignment="1">
      <alignment horizontal="center" vertical="center" wrapText="1"/>
    </xf>
    <xf numFmtId="0" fontId="11" fillId="0" borderId="1" xfId="2" applyFont="1" applyBorder="1" applyAlignment="1">
      <alignment vertical="center" wrapText="1"/>
    </xf>
    <xf numFmtId="0" fontId="8" fillId="0" borderId="0" xfId="2" applyFont="1" applyAlignment="1">
      <alignment vertical="center" wrapText="1"/>
    </xf>
    <xf numFmtId="0" fontId="22" fillId="0" borderId="1" xfId="2" applyNumberFormat="1" applyFont="1" applyBorder="1" applyAlignment="1">
      <alignment horizontal="center" vertical="center" wrapText="1"/>
    </xf>
    <xf numFmtId="2" fontId="8" fillId="0" borderId="0" xfId="2" applyNumberFormat="1" applyFont="1" applyAlignment="1">
      <alignment horizontal="right" vertical="center" wrapText="1"/>
    </xf>
    <xf numFmtId="2" fontId="8" fillId="0" borderId="0" xfId="2" applyNumberFormat="1" applyFont="1" applyAlignment="1">
      <alignment wrapText="1"/>
    </xf>
    <xf numFmtId="0" fontId="11" fillId="0" borderId="1" xfId="2" applyFont="1" applyBorder="1" applyAlignment="1">
      <alignment horizontal="center" vertical="center" wrapText="1"/>
    </xf>
    <xf numFmtId="0" fontId="22" fillId="0" borderId="7" xfId="2" applyFont="1" applyBorder="1" applyAlignment="1">
      <alignment vertical="center" wrapText="1"/>
    </xf>
    <xf numFmtId="0" fontId="24" fillId="0" borderId="1" xfId="0" applyFont="1" applyBorder="1" applyAlignment="1">
      <alignment horizontal="center" vertical="center" wrapText="1"/>
    </xf>
    <xf numFmtId="0" fontId="20" fillId="0" borderId="6" xfId="2" applyFont="1" applyBorder="1" applyAlignment="1">
      <alignment vertical="center"/>
    </xf>
    <xf numFmtId="0" fontId="20" fillId="0" borderId="1" xfId="2" applyFont="1" applyBorder="1" applyAlignment="1">
      <alignment vertical="center"/>
    </xf>
    <xf numFmtId="0" fontId="23" fillId="0" borderId="1" xfId="2" applyFont="1" applyFill="1" applyBorder="1" applyAlignment="1">
      <alignment vertical="center" wrapText="1"/>
    </xf>
    <xf numFmtId="2" fontId="20" fillId="0" borderId="1" xfId="2" applyNumberFormat="1" applyFont="1" applyBorder="1"/>
    <xf numFmtId="2" fontId="20" fillId="0" borderId="1" xfId="2" applyNumberFormat="1" applyFont="1" applyFill="1" applyBorder="1"/>
    <xf numFmtId="2" fontId="20" fillId="5" borderId="1" xfId="2" applyNumberFormat="1" applyFont="1" applyFill="1" applyBorder="1"/>
    <xf numFmtId="0" fontId="20" fillId="0" borderId="1" xfId="2" applyFont="1" applyBorder="1" applyAlignment="1">
      <alignment wrapText="1"/>
    </xf>
    <xf numFmtId="0" fontId="25" fillId="0" borderId="0" xfId="2" applyFont="1" applyAlignment="1">
      <alignment wrapText="1"/>
    </xf>
    <xf numFmtId="2" fontId="26" fillId="0" borderId="1" xfId="0" applyNumberFormat="1" applyFont="1" applyBorder="1" applyAlignment="1">
      <alignment horizontal="center" vertical="center" wrapText="1"/>
    </xf>
    <xf numFmtId="2" fontId="10" fillId="0" borderId="1" xfId="2" applyNumberFormat="1" applyFont="1" applyBorder="1" applyAlignment="1">
      <alignment horizontal="center" vertical="center"/>
    </xf>
    <xf numFmtId="17" fontId="26" fillId="5" borderId="1" xfId="0" applyNumberFormat="1" applyFont="1" applyFill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2" fontId="11" fillId="5" borderId="1" xfId="2" applyNumberFormat="1" applyFont="1" applyFill="1" applyBorder="1"/>
    <xf numFmtId="2" fontId="17" fillId="0" borderId="0" xfId="2" applyNumberFormat="1" applyFont="1" applyAlignment="1"/>
    <xf numFmtId="0" fontId="6" fillId="0" borderId="1" xfId="1" applyFont="1" applyBorder="1" applyAlignment="1">
      <alignment horizontal="center"/>
    </xf>
    <xf numFmtId="0" fontId="27" fillId="0" borderId="0" xfId="2" applyFont="1" applyBorder="1" applyAlignment="1">
      <alignment vertical="center" wrapText="1"/>
    </xf>
    <xf numFmtId="0" fontId="28" fillId="0" borderId="1" xfId="2" applyFont="1" applyBorder="1" applyAlignment="1">
      <alignment wrapText="1"/>
    </xf>
    <xf numFmtId="0" fontId="8" fillId="0" borderId="1" xfId="2" applyFont="1" applyBorder="1" applyAlignment="1">
      <alignment wrapText="1"/>
    </xf>
    <xf numFmtId="0" fontId="8" fillId="4" borderId="1" xfId="2" applyFont="1" applyFill="1" applyBorder="1" applyAlignment="1">
      <alignment wrapText="1"/>
    </xf>
    <xf numFmtId="0" fontId="16" fillId="0" borderId="0" xfId="2" applyFont="1" applyAlignment="1"/>
    <xf numFmtId="0" fontId="11" fillId="0" borderId="0" xfId="2" applyFont="1" applyAlignment="1"/>
    <xf numFmtId="0" fontId="11" fillId="0" borderId="0" xfId="2" applyFont="1" applyAlignment="1">
      <alignment wrapText="1"/>
    </xf>
    <xf numFmtId="0" fontId="11" fillId="0" borderId="1" xfId="2" applyFont="1" applyBorder="1" applyAlignment="1">
      <alignment horizontal="center" vertical="center" wrapText="1"/>
    </xf>
    <xf numFmtId="2" fontId="11" fillId="4" borderId="1" xfId="2" applyNumberFormat="1" applyFont="1" applyFill="1" applyBorder="1"/>
    <xf numFmtId="0" fontId="23" fillId="0" borderId="1" xfId="0" applyFont="1" applyBorder="1" applyAlignment="1">
      <alignment horizontal="center" vertical="center" wrapText="1"/>
    </xf>
    <xf numFmtId="2" fontId="23" fillId="0" borderId="1" xfId="0" applyNumberFormat="1" applyFont="1" applyBorder="1"/>
    <xf numFmtId="0" fontId="26" fillId="0" borderId="1" xfId="2" applyFont="1" applyBorder="1" applyAlignment="1">
      <alignment horizontal="center" vertical="center" wrapText="1"/>
    </xf>
    <xf numFmtId="4" fontId="31" fillId="6" borderId="1" xfId="1" applyNumberFormat="1" applyFont="1" applyFill="1" applyBorder="1" applyAlignment="1">
      <alignment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wrapText="1"/>
    </xf>
    <xf numFmtId="0" fontId="21" fillId="5" borderId="1" xfId="2" applyNumberFormat="1" applyFont="1" applyFill="1" applyBorder="1" applyAlignment="1">
      <alignment horizontal="center" vertical="center" wrapText="1"/>
    </xf>
    <xf numFmtId="0" fontId="11" fillId="0" borderId="0" xfId="2" applyFont="1" applyAlignment="1">
      <alignment wrapText="1"/>
    </xf>
    <xf numFmtId="0" fontId="8" fillId="0" borderId="1" xfId="2" applyFont="1" applyBorder="1" applyAlignment="1">
      <alignment horizontal="right" vertical="center" wrapText="1"/>
    </xf>
    <xf numFmtId="0" fontId="22" fillId="5" borderId="0" xfId="2" applyNumberFormat="1" applyFont="1" applyFill="1" applyBorder="1" applyAlignment="1">
      <alignment horizontal="center" vertical="center" wrapText="1"/>
    </xf>
    <xf numFmtId="0" fontId="11" fillId="5" borderId="0" xfId="2" applyFont="1" applyFill="1" applyBorder="1" applyAlignment="1">
      <alignment horizontal="right" vertical="center" wrapText="1"/>
    </xf>
    <xf numFmtId="0" fontId="20" fillId="5" borderId="0" xfId="0" applyFont="1" applyFill="1" applyBorder="1" applyAlignment="1">
      <alignment wrapText="1"/>
    </xf>
    <xf numFmtId="0" fontId="20" fillId="5" borderId="0" xfId="0" applyFont="1" applyFill="1" applyBorder="1" applyAlignment="1">
      <alignment horizontal="center" vertical="center"/>
    </xf>
    <xf numFmtId="0" fontId="11" fillId="5" borderId="0" xfId="2" applyFont="1" applyFill="1" applyBorder="1" applyAlignment="1">
      <alignment wrapText="1"/>
    </xf>
    <xf numFmtId="0" fontId="20" fillId="5" borderId="1" xfId="2" applyNumberFormat="1" applyFont="1" applyFill="1" applyBorder="1" applyAlignment="1">
      <alignment horizontal="center" vertical="center" wrapText="1"/>
    </xf>
    <xf numFmtId="4" fontId="21" fillId="5" borderId="1" xfId="2" applyNumberFormat="1" applyFont="1" applyFill="1" applyBorder="1" applyAlignment="1">
      <alignment horizontal="center" vertical="center" wrapText="1"/>
    </xf>
    <xf numFmtId="4" fontId="10" fillId="5" borderId="1" xfId="2" applyNumberFormat="1" applyFont="1" applyFill="1" applyBorder="1" applyAlignment="1">
      <alignment horizontal="center" vertical="center"/>
    </xf>
    <xf numFmtId="4" fontId="10" fillId="5" borderId="1" xfId="2" applyNumberFormat="1" applyFont="1" applyFill="1" applyBorder="1" applyAlignment="1">
      <alignment vertical="center"/>
    </xf>
    <xf numFmtId="4" fontId="20" fillId="5" borderId="1" xfId="2" applyNumberFormat="1" applyFont="1" applyFill="1" applyBorder="1" applyAlignment="1">
      <alignment horizontal="center" vertical="center" wrapText="1"/>
    </xf>
    <xf numFmtId="4" fontId="20" fillId="5" borderId="1" xfId="0" applyNumberFormat="1" applyFont="1" applyFill="1" applyBorder="1" applyAlignment="1">
      <alignment horizontal="center" vertical="center" wrapText="1"/>
    </xf>
    <xf numFmtId="4" fontId="20" fillId="5" borderId="1" xfId="0" applyNumberFormat="1" applyFont="1" applyFill="1" applyBorder="1" applyAlignment="1">
      <alignment vertical="center" wrapText="1"/>
    </xf>
    <xf numFmtId="4" fontId="20" fillId="5" borderId="1" xfId="2" applyNumberFormat="1" applyFont="1" applyFill="1" applyBorder="1"/>
    <xf numFmtId="4" fontId="20" fillId="5" borderId="1" xfId="2" applyNumberFormat="1" applyFont="1" applyFill="1" applyBorder="1" applyAlignment="1">
      <alignment horizontal="right" vertical="center" wrapText="1"/>
    </xf>
    <xf numFmtId="4" fontId="31" fillId="5" borderId="1" xfId="0" applyNumberFormat="1" applyFont="1" applyFill="1" applyBorder="1" applyAlignment="1">
      <alignment vertical="center" wrapText="1"/>
    </xf>
    <xf numFmtId="4" fontId="31" fillId="5" borderId="1" xfId="0" applyNumberFormat="1" applyFont="1" applyFill="1" applyBorder="1" applyAlignment="1">
      <alignment horizontal="center" vertical="center"/>
    </xf>
    <xf numFmtId="4" fontId="20" fillId="5" borderId="1" xfId="2" applyNumberFormat="1" applyFont="1" applyFill="1" applyBorder="1" applyAlignment="1">
      <alignment wrapText="1"/>
    </xf>
    <xf numFmtId="0" fontId="33" fillId="0" borderId="0" xfId="2" applyFont="1" applyAlignment="1">
      <alignment wrapText="1"/>
    </xf>
    <xf numFmtId="0" fontId="28" fillId="0" borderId="0" xfId="2" applyFont="1" applyAlignment="1">
      <alignment wrapText="1"/>
    </xf>
    <xf numFmtId="0" fontId="34" fillId="0" borderId="1" xfId="2" applyFont="1" applyBorder="1" applyAlignment="1">
      <alignment horizontal="center" vertical="center" wrapText="1"/>
    </xf>
    <xf numFmtId="0" fontId="35" fillId="0" borderId="1" xfId="2" applyFont="1" applyBorder="1" applyAlignment="1">
      <alignment horizontal="center" vertical="center" wrapText="1"/>
    </xf>
    <xf numFmtId="0" fontId="35" fillId="0" borderId="1" xfId="2" applyFont="1" applyBorder="1" applyAlignment="1">
      <alignment vertical="center" wrapText="1"/>
    </xf>
    <xf numFmtId="0" fontId="35" fillId="0" borderId="0" xfId="2" applyFont="1" applyAlignment="1">
      <alignment vertical="center" wrapText="1"/>
    </xf>
    <xf numFmtId="0" fontId="35" fillId="0" borderId="1" xfId="2" applyFont="1" applyBorder="1" applyAlignment="1">
      <alignment wrapText="1"/>
    </xf>
    <xf numFmtId="4" fontId="34" fillId="6" borderId="1" xfId="1" applyNumberFormat="1" applyFont="1" applyFill="1" applyBorder="1" applyAlignment="1">
      <alignment vertical="center" wrapText="1"/>
    </xf>
    <xf numFmtId="0" fontId="34" fillId="0" borderId="1" xfId="0" applyFont="1" applyBorder="1" applyAlignment="1">
      <alignment horizontal="center" vertical="center" wrapText="1"/>
    </xf>
    <xf numFmtId="0" fontId="37" fillId="5" borderId="0" xfId="2" applyFont="1" applyFill="1"/>
    <xf numFmtId="0" fontId="35" fillId="0" borderId="0" xfId="2" applyFont="1"/>
    <xf numFmtId="0" fontId="37" fillId="0" borderId="0" xfId="2" applyFont="1" applyBorder="1" applyAlignment="1">
      <alignment horizontal="center" vertical="center" wrapText="1"/>
    </xf>
    <xf numFmtId="2" fontId="42" fillId="0" borderId="0" xfId="2" applyNumberFormat="1" applyFont="1" applyAlignment="1"/>
    <xf numFmtId="0" fontId="35" fillId="4" borderId="1" xfId="2" applyFont="1" applyFill="1" applyBorder="1" applyAlignment="1">
      <alignment wrapText="1"/>
    </xf>
    <xf numFmtId="0" fontId="36" fillId="0" borderId="1" xfId="2" applyFont="1" applyBorder="1" applyAlignment="1">
      <alignment wrapText="1"/>
    </xf>
    <xf numFmtId="0" fontId="36" fillId="0" borderId="0" xfId="2" applyFont="1" applyAlignment="1">
      <alignment wrapText="1"/>
    </xf>
    <xf numFmtId="0" fontId="37" fillId="0" borderId="1" xfId="2" applyFont="1" applyBorder="1" applyAlignment="1">
      <alignment wrapText="1"/>
    </xf>
    <xf numFmtId="0" fontId="37" fillId="0" borderId="0" xfId="2" applyFont="1" applyBorder="1"/>
    <xf numFmtId="2" fontId="37" fillId="0" borderId="0" xfId="2" applyNumberFormat="1" applyFont="1" applyBorder="1"/>
    <xf numFmtId="0" fontId="37" fillId="5" borderId="1" xfId="2" applyNumberFormat="1" applyFont="1" applyFill="1" applyBorder="1" applyAlignment="1">
      <alignment horizontal="center" vertical="center" wrapText="1"/>
    </xf>
    <xf numFmtId="4" fontId="37" fillId="5" borderId="1" xfId="2" applyNumberFormat="1" applyFont="1" applyFill="1" applyBorder="1" applyAlignment="1">
      <alignment horizontal="center" vertical="center" wrapText="1"/>
    </xf>
    <xf numFmtId="4" fontId="43" fillId="5" borderId="1" xfId="2" applyNumberFormat="1" applyFont="1" applyFill="1" applyBorder="1" applyAlignment="1">
      <alignment vertical="center"/>
    </xf>
    <xf numFmtId="0" fontId="43" fillId="0" borderId="0" xfId="2" applyFont="1"/>
    <xf numFmtId="0" fontId="35" fillId="4" borderId="1" xfId="2" applyFont="1" applyFill="1" applyBorder="1" applyAlignment="1">
      <alignment horizontal="right" vertical="center" wrapText="1"/>
    </xf>
    <xf numFmtId="0" fontId="35" fillId="4" borderId="0" xfId="2" applyFont="1" applyFill="1" applyAlignment="1">
      <alignment wrapText="1"/>
    </xf>
    <xf numFmtId="0" fontId="35" fillId="0" borderId="0" xfId="2" applyFont="1" applyAlignment="1">
      <alignment horizontal="right" vertical="center" wrapText="1"/>
    </xf>
    <xf numFmtId="0" fontId="33" fillId="0" borderId="1" xfId="2" applyFont="1" applyBorder="1" applyAlignment="1">
      <alignment wrapText="1"/>
    </xf>
    <xf numFmtId="0" fontId="44" fillId="0" borderId="1" xfId="2" applyFont="1" applyBorder="1" applyAlignment="1">
      <alignment wrapText="1"/>
    </xf>
    <xf numFmtId="0" fontId="32" fillId="5" borderId="1" xfId="2" applyNumberFormat="1" applyFont="1" applyFill="1" applyBorder="1" applyAlignment="1">
      <alignment horizontal="center" vertical="center" wrapText="1"/>
    </xf>
    <xf numFmtId="4" fontId="32" fillId="5" borderId="1" xfId="2" applyNumberFormat="1" applyFont="1" applyFill="1" applyBorder="1" applyAlignment="1">
      <alignment horizontal="center" vertical="center" wrapText="1"/>
    </xf>
    <xf numFmtId="4" fontId="32" fillId="5" borderId="1" xfId="2" applyNumberFormat="1" applyFont="1" applyFill="1" applyBorder="1"/>
    <xf numFmtId="0" fontId="28" fillId="0" borderId="0" xfId="2" applyFont="1"/>
    <xf numFmtId="4" fontId="32" fillId="5" borderId="1" xfId="2" applyNumberFormat="1" applyFont="1" applyFill="1" applyBorder="1" applyAlignment="1">
      <alignment horizontal="right" vertical="center" wrapText="1"/>
    </xf>
    <xf numFmtId="4" fontId="32" fillId="5" borderId="1" xfId="2" applyNumberFormat="1" applyFont="1" applyFill="1" applyBorder="1" applyAlignment="1">
      <alignment wrapText="1"/>
    </xf>
    <xf numFmtId="0" fontId="35" fillId="4" borderId="1" xfId="2" applyFont="1" applyFill="1" applyBorder="1" applyAlignment="1">
      <alignment horizontal="center" wrapText="1"/>
    </xf>
    <xf numFmtId="0" fontId="35" fillId="0" borderId="0" xfId="2" applyFont="1" applyAlignment="1">
      <alignment wrapText="1"/>
    </xf>
    <xf numFmtId="0" fontId="40" fillId="0" borderId="0" xfId="2" applyFont="1" applyAlignment="1"/>
    <xf numFmtId="0" fontId="35" fillId="0" borderId="0" xfId="2" applyFont="1" applyAlignment="1"/>
    <xf numFmtId="0" fontId="43" fillId="4" borderId="1" xfId="2" applyFont="1" applyFill="1" applyBorder="1" applyAlignment="1">
      <alignment wrapText="1"/>
    </xf>
    <xf numFmtId="0" fontId="33" fillId="0" borderId="0" xfId="2" applyFont="1" applyAlignment="1">
      <alignment horizontal="right" vertical="center" wrapText="1"/>
    </xf>
    <xf numFmtId="0" fontId="46" fillId="0" borderId="0" xfId="2" applyFont="1" applyAlignment="1">
      <alignment horizontal="right" vertical="center" wrapText="1"/>
    </xf>
    <xf numFmtId="0" fontId="46" fillId="0" borderId="0" xfId="2" applyFont="1" applyAlignment="1">
      <alignment wrapText="1"/>
    </xf>
    <xf numFmtId="2" fontId="46" fillId="0" borderId="0" xfId="2" applyNumberFormat="1" applyFont="1" applyAlignment="1">
      <alignment horizontal="right" vertical="center" wrapText="1"/>
    </xf>
    <xf numFmtId="0" fontId="47" fillId="5" borderId="1" xfId="0" applyFont="1" applyFill="1" applyBorder="1" applyAlignment="1">
      <alignment vertical="center" wrapText="1"/>
    </xf>
    <xf numFmtId="4" fontId="43" fillId="5" borderId="1" xfId="2" applyNumberFormat="1" applyFont="1" applyFill="1" applyBorder="1" applyAlignment="1">
      <alignment horizontal="right" vertical="center"/>
    </xf>
    <xf numFmtId="4" fontId="47" fillId="5" borderId="1" xfId="0" applyNumberFormat="1" applyFont="1" applyFill="1" applyBorder="1" applyAlignment="1">
      <alignment horizontal="right" vertical="center"/>
    </xf>
    <xf numFmtId="4" fontId="47" fillId="5" borderId="1" xfId="0" applyNumberFormat="1" applyFont="1" applyFill="1" applyBorder="1" applyAlignment="1">
      <alignment horizontal="right" vertical="center" wrapText="1"/>
    </xf>
    <xf numFmtId="2" fontId="0" fillId="0" borderId="0" xfId="0" applyNumberFormat="1"/>
    <xf numFmtId="2" fontId="4" fillId="0" borderId="0" xfId="0" applyNumberFormat="1" applyFont="1"/>
    <xf numFmtId="0" fontId="47" fillId="5" borderId="1" xfId="0" applyFont="1" applyFill="1" applyBorder="1" applyAlignment="1">
      <alignment horizontal="left" vertical="center" wrapText="1"/>
    </xf>
    <xf numFmtId="0" fontId="35" fillId="0" borderId="0" xfId="2" applyFont="1" applyAlignment="1">
      <alignment wrapText="1"/>
    </xf>
    <xf numFmtId="0" fontId="40" fillId="0" borderId="0" xfId="2" applyFont="1" applyAlignment="1"/>
    <xf numFmtId="0" fontId="35" fillId="0" borderId="0" xfId="2" applyFont="1" applyAlignment="1"/>
    <xf numFmtId="4" fontId="32" fillId="5" borderId="1" xfId="0" applyNumberFormat="1" applyFont="1" applyFill="1" applyBorder="1" applyAlignment="1">
      <alignment horizontal="left" vertical="center" wrapText="1"/>
    </xf>
    <xf numFmtId="4" fontId="34" fillId="5" borderId="1" xfId="0" applyNumberFormat="1" applyFont="1" applyFill="1" applyBorder="1" applyAlignment="1">
      <alignment horizontal="right" vertical="center" wrapText="1"/>
    </xf>
    <xf numFmtId="2" fontId="46" fillId="0" borderId="0" xfId="2" applyNumberFormat="1" applyFont="1" applyAlignment="1">
      <alignment wrapText="1"/>
    </xf>
    <xf numFmtId="4" fontId="33" fillId="0" borderId="1" xfId="2" applyNumberFormat="1" applyFont="1" applyBorder="1"/>
    <xf numFmtId="4" fontId="44" fillId="0" borderId="1" xfId="2" applyNumberFormat="1" applyFont="1" applyBorder="1"/>
    <xf numFmtId="4" fontId="35" fillId="0" borderId="1" xfId="2" applyNumberFormat="1" applyFont="1" applyBorder="1"/>
    <xf numFmtId="4" fontId="36" fillId="0" borderId="1" xfId="0" applyNumberFormat="1" applyFont="1" applyBorder="1"/>
    <xf numFmtId="4" fontId="35" fillId="0" borderId="1" xfId="2" applyNumberFormat="1" applyFont="1" applyFill="1" applyBorder="1"/>
    <xf numFmtId="4" fontId="36" fillId="0" borderId="1" xfId="0" applyNumberFormat="1" applyFont="1" applyBorder="1" applyAlignment="1">
      <alignment horizontal="right"/>
    </xf>
    <xf numFmtId="4" fontId="43" fillId="4" borderId="1" xfId="2" applyNumberFormat="1" applyFont="1" applyFill="1" applyBorder="1"/>
    <xf numFmtId="4" fontId="34" fillId="0" borderId="1" xfId="2" applyNumberFormat="1" applyFont="1" applyBorder="1"/>
    <xf numFmtId="4" fontId="36" fillId="0" borderId="1" xfId="2" applyNumberFormat="1" applyFont="1" applyBorder="1"/>
    <xf numFmtId="4" fontId="36" fillId="0" borderId="1" xfId="2" applyNumberFormat="1" applyFont="1" applyFill="1" applyBorder="1"/>
    <xf numFmtId="4" fontId="37" fillId="0" borderId="1" xfId="2" applyNumberFormat="1" applyFont="1" applyBorder="1"/>
    <xf numFmtId="0" fontId="48" fillId="0" borderId="0" xfId="2" applyFont="1" applyAlignment="1">
      <alignment wrapText="1"/>
    </xf>
    <xf numFmtId="0" fontId="48" fillId="0" borderId="1" xfId="2" applyFont="1" applyBorder="1" applyAlignment="1">
      <alignment horizontal="left" wrapText="1"/>
    </xf>
    <xf numFmtId="0" fontId="48" fillId="0" borderId="2" xfId="2" applyFont="1" applyBorder="1" applyAlignment="1">
      <alignment horizontal="left" wrapText="1"/>
    </xf>
    <xf numFmtId="0" fontId="48" fillId="0" borderId="0" xfId="2" applyFont="1" applyAlignment="1">
      <alignment horizontal="left" wrapText="1"/>
    </xf>
    <xf numFmtId="0" fontId="49" fillId="0" borderId="0" xfId="2" applyFont="1" applyAlignment="1">
      <alignment horizontal="left" wrapText="1"/>
    </xf>
    <xf numFmtId="0" fontId="49" fillId="0" borderId="1" xfId="2" applyFont="1" applyBorder="1" applyAlignment="1">
      <alignment horizontal="left" wrapText="1"/>
    </xf>
    <xf numFmtId="0" fontId="49" fillId="0" borderId="2" xfId="2" applyFont="1" applyBorder="1" applyAlignment="1">
      <alignment horizontal="left" wrapText="1"/>
    </xf>
    <xf numFmtId="0" fontId="49" fillId="0" borderId="0" xfId="2" applyFont="1" applyBorder="1" applyAlignment="1">
      <alignment horizontal="left" wrapText="1"/>
    </xf>
    <xf numFmtId="4" fontId="37" fillId="6" borderId="1" xfId="1" applyNumberFormat="1" applyFont="1" applyFill="1" applyBorder="1" applyAlignment="1">
      <alignment vertical="center" wrapText="1"/>
    </xf>
    <xf numFmtId="4" fontId="34" fillId="0" borderId="1" xfId="2" applyNumberFormat="1" applyFont="1" applyFill="1" applyBorder="1"/>
    <xf numFmtId="0" fontId="34" fillId="0" borderId="1" xfId="2" applyFont="1" applyBorder="1" applyAlignment="1">
      <alignment wrapText="1"/>
    </xf>
    <xf numFmtId="0" fontId="43" fillId="5" borderId="1" xfId="2" applyFont="1" applyFill="1" applyBorder="1" applyAlignment="1">
      <alignment horizontal="right" vertical="center" wrapText="1"/>
    </xf>
    <xf numFmtId="0" fontId="35" fillId="5" borderId="1" xfId="2" applyFont="1" applyFill="1" applyBorder="1" applyAlignment="1">
      <alignment horizontal="right" vertical="center" wrapText="1"/>
    </xf>
    <xf numFmtId="0" fontId="35" fillId="5" borderId="1" xfId="2" applyFont="1" applyFill="1" applyBorder="1" applyAlignment="1">
      <alignment horizontal="center" wrapText="1"/>
    </xf>
    <xf numFmtId="0" fontId="35" fillId="5" borderId="1" xfId="2" applyFont="1" applyFill="1" applyBorder="1" applyAlignment="1">
      <alignment wrapText="1"/>
    </xf>
    <xf numFmtId="0" fontId="35" fillId="5" borderId="0" xfId="2" applyFont="1" applyFill="1" applyAlignment="1">
      <alignment wrapText="1"/>
    </xf>
    <xf numFmtId="0" fontId="43" fillId="5" borderId="1" xfId="2" applyFont="1" applyFill="1" applyBorder="1" applyAlignment="1">
      <alignment wrapText="1"/>
    </xf>
    <xf numFmtId="0" fontId="35" fillId="0" borderId="0" xfId="2" applyFont="1" applyAlignment="1">
      <alignment wrapText="1"/>
    </xf>
    <xf numFmtId="0" fontId="7" fillId="0" borderId="0" xfId="2" applyFont="1" applyAlignment="1">
      <alignment horizontal="center" wrapText="1"/>
    </xf>
    <xf numFmtId="0" fontId="10" fillId="0" borderId="5" xfId="2" applyFont="1" applyBorder="1" applyAlignment="1">
      <alignment horizontal="center" vertical="top" wrapText="1"/>
    </xf>
    <xf numFmtId="0" fontId="11" fillId="0" borderId="2" xfId="2" applyFont="1" applyBorder="1" applyAlignment="1">
      <alignment horizontal="left" wrapText="1"/>
    </xf>
    <xf numFmtId="0" fontId="11" fillId="0" borderId="4" xfId="2" applyFont="1" applyBorder="1" applyAlignment="1">
      <alignment horizontal="left" wrapText="1"/>
    </xf>
    <xf numFmtId="0" fontId="11" fillId="0" borderId="1" xfId="2" applyFont="1" applyBorder="1" applyAlignment="1">
      <alignment horizontal="right" wrapText="1"/>
    </xf>
    <xf numFmtId="0" fontId="11" fillId="0" borderId="2" xfId="2" applyFont="1" applyBorder="1" applyAlignment="1">
      <alignment horizontal="left" vertical="center" wrapText="1"/>
    </xf>
    <xf numFmtId="0" fontId="11" fillId="0" borderId="4" xfId="2" applyFont="1" applyBorder="1" applyAlignment="1">
      <alignment horizontal="left" vertical="center" wrapText="1"/>
    </xf>
    <xf numFmtId="0" fontId="11" fillId="0" borderId="2" xfId="2" applyFont="1" applyBorder="1" applyAlignment="1">
      <alignment horizontal="center" wrapText="1"/>
    </xf>
    <xf numFmtId="0" fontId="11" fillId="0" borderId="4" xfId="2" applyFont="1" applyBorder="1" applyAlignment="1">
      <alignment horizontal="center" wrapText="1"/>
    </xf>
    <xf numFmtId="0" fontId="11" fillId="0" borderId="1" xfId="2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1" fillId="0" borderId="4" xfId="2" applyFont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0" fontId="11" fillId="0" borderId="2" xfId="2" applyFont="1" applyBorder="1" applyAlignment="1">
      <alignment horizontal="left" vertical="top" wrapText="1"/>
    </xf>
    <xf numFmtId="0" fontId="11" fillId="0" borderId="4" xfId="2" applyFont="1" applyBorder="1" applyAlignment="1">
      <alignment horizontal="left" vertical="top" wrapText="1"/>
    </xf>
    <xf numFmtId="0" fontId="10" fillId="0" borderId="0" xfId="2" applyFont="1" applyBorder="1" applyAlignment="1">
      <alignment horizontal="center" vertical="top" wrapText="1"/>
    </xf>
    <xf numFmtId="0" fontId="11" fillId="0" borderId="6" xfId="2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0" fontId="12" fillId="0" borderId="6" xfId="2" applyFont="1" applyFill="1" applyBorder="1" applyAlignment="1">
      <alignment horizontal="center" vertical="center" wrapText="1"/>
    </xf>
    <xf numFmtId="0" fontId="11" fillId="0" borderId="7" xfId="2" applyFont="1" applyBorder="1" applyAlignment="1">
      <alignment horizontal="center" vertical="center" wrapText="1"/>
    </xf>
    <xf numFmtId="0" fontId="13" fillId="0" borderId="0" xfId="2" applyFont="1" applyAlignment="1">
      <alignment horizontal="center" vertical="center" wrapText="1"/>
    </xf>
    <xf numFmtId="0" fontId="14" fillId="0" borderId="0" xfId="2" applyFont="1" applyBorder="1" applyAlignment="1">
      <alignment horizontal="center" vertical="center" wrapText="1"/>
    </xf>
    <xf numFmtId="0" fontId="15" fillId="0" borderId="0" xfId="2" applyFont="1" applyAlignment="1"/>
    <xf numFmtId="0" fontId="16" fillId="0" borderId="0" xfId="2" applyFont="1" applyAlignment="1"/>
    <xf numFmtId="0" fontId="11" fillId="0" borderId="0" xfId="2" applyFont="1" applyAlignment="1"/>
    <xf numFmtId="0" fontId="14" fillId="0" borderId="5" xfId="2" applyFont="1" applyBorder="1" applyAlignment="1">
      <alignment horizontal="left" vertical="center" wrapText="1"/>
    </xf>
    <xf numFmtId="0" fontId="11" fillId="0" borderId="5" xfId="2" applyFont="1" applyBorder="1" applyAlignment="1">
      <alignment wrapText="1"/>
    </xf>
    <xf numFmtId="0" fontId="13" fillId="0" borderId="0" xfId="2" applyFont="1" applyAlignment="1"/>
    <xf numFmtId="0" fontId="19" fillId="0" borderId="0" xfId="2" applyFont="1" applyBorder="1" applyAlignment="1">
      <alignment horizontal="left" vertical="center" wrapText="1"/>
    </xf>
    <xf numFmtId="0" fontId="11" fillId="0" borderId="0" xfId="2" applyFont="1" applyAlignment="1">
      <alignment wrapText="1"/>
    </xf>
    <xf numFmtId="0" fontId="27" fillId="0" borderId="1" xfId="2" applyFont="1" applyBorder="1" applyAlignment="1">
      <alignment horizontal="center" vertical="center" wrapText="1"/>
    </xf>
    <xf numFmtId="2" fontId="11" fillId="0" borderId="1" xfId="2" applyNumberFormat="1" applyFont="1" applyBorder="1" applyAlignment="1">
      <alignment horizontal="right" wrapText="1"/>
    </xf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17" fontId="6" fillId="0" borderId="1" xfId="1" applyNumberFormat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38" fillId="0" borderId="0" xfId="2" applyFont="1" applyBorder="1" applyAlignment="1">
      <alignment horizontal="left" vertical="center" wrapText="1"/>
    </xf>
    <xf numFmtId="0" fontId="35" fillId="0" borderId="0" xfId="2" applyFont="1" applyAlignment="1">
      <alignment wrapText="1"/>
    </xf>
    <xf numFmtId="0" fontId="37" fillId="0" borderId="0" xfId="2" applyFont="1" applyAlignment="1">
      <alignment horizontal="center" vertical="center" wrapText="1"/>
    </xf>
    <xf numFmtId="0" fontId="38" fillId="0" borderId="0" xfId="2" applyFont="1" applyAlignment="1">
      <alignment horizontal="center" vertical="center" wrapText="1"/>
    </xf>
    <xf numFmtId="0" fontId="35" fillId="0" borderId="0" xfId="2" applyFont="1" applyAlignment="1">
      <alignment horizontal="center" vertical="center" wrapText="1"/>
    </xf>
    <xf numFmtId="0" fontId="38" fillId="0" borderId="0" xfId="2" applyFont="1" applyBorder="1" applyAlignment="1">
      <alignment horizontal="center" vertical="center" wrapText="1"/>
    </xf>
    <xf numFmtId="0" fontId="39" fillId="0" borderId="0" xfId="2" applyFont="1" applyAlignment="1"/>
    <xf numFmtId="0" fontId="40" fillId="0" borderId="0" xfId="2" applyFont="1" applyAlignment="1"/>
    <xf numFmtId="0" fontId="35" fillId="0" borderId="0" xfId="2" applyFont="1" applyAlignment="1"/>
    <xf numFmtId="0" fontId="38" fillId="0" borderId="5" xfId="2" applyFont="1" applyBorder="1" applyAlignment="1">
      <alignment horizontal="left" vertical="center" wrapText="1"/>
    </xf>
    <xf numFmtId="0" fontId="35" fillId="0" borderId="5" xfId="2" applyFont="1" applyBorder="1" applyAlignment="1">
      <alignment wrapText="1"/>
    </xf>
    <xf numFmtId="0" fontId="37" fillId="0" borderId="0" xfId="2" applyFont="1" applyAlignment="1"/>
    <xf numFmtId="0" fontId="48" fillId="0" borderId="0" xfId="2" applyFont="1" applyAlignment="1">
      <alignment horizontal="center" vertical="center" wrapText="1"/>
    </xf>
    <xf numFmtId="0" fontId="48" fillId="0" borderId="2" xfId="2" applyFont="1" applyBorder="1" applyAlignment="1">
      <alignment horizontal="left" wrapText="1"/>
    </xf>
    <xf numFmtId="0" fontId="48" fillId="0" borderId="4" xfId="2" applyFont="1" applyBorder="1" applyAlignment="1">
      <alignment horizontal="left" wrapText="1"/>
    </xf>
    <xf numFmtId="0" fontId="49" fillId="0" borderId="1" xfId="2" applyFont="1" applyBorder="1" applyAlignment="1">
      <alignment horizontal="left" wrapText="1"/>
    </xf>
    <xf numFmtId="0" fontId="48" fillId="0" borderId="2" xfId="2" applyFont="1" applyBorder="1" applyAlignment="1">
      <alignment horizontal="left" vertical="center" wrapText="1"/>
    </xf>
    <xf numFmtId="0" fontId="48" fillId="0" borderId="4" xfId="2" applyFont="1" applyBorder="1" applyAlignment="1">
      <alignment horizontal="left" vertical="center" wrapText="1"/>
    </xf>
    <xf numFmtId="0" fontId="49" fillId="0" borderId="2" xfId="2" applyFont="1" applyBorder="1" applyAlignment="1">
      <alignment horizontal="left" wrapText="1"/>
    </xf>
    <xf numFmtId="0" fontId="49" fillId="0" borderId="4" xfId="2" applyFont="1" applyBorder="1" applyAlignment="1">
      <alignment horizontal="left" wrapText="1"/>
    </xf>
    <xf numFmtId="0" fontId="50" fillId="0" borderId="5" xfId="2" applyFont="1" applyBorder="1" applyAlignment="1">
      <alignment horizontal="left" wrapText="1"/>
    </xf>
    <xf numFmtId="2" fontId="49" fillId="0" borderId="1" xfId="2" applyNumberFormat="1" applyFont="1" applyBorder="1" applyAlignment="1">
      <alignment horizontal="left" wrapText="1"/>
    </xf>
    <xf numFmtId="0" fontId="45" fillId="0" borderId="0" xfId="2" applyFont="1" applyAlignment="1">
      <alignment horizontal="center" wrapText="1"/>
    </xf>
    <xf numFmtId="0" fontId="45" fillId="0" borderId="5" xfId="2" applyFont="1" applyBorder="1" applyAlignment="1">
      <alignment horizontal="center" vertical="top" wrapText="1"/>
    </xf>
    <xf numFmtId="0" fontId="35" fillId="0" borderId="0" xfId="2" applyFont="1" applyAlignment="1">
      <alignment horizontal="left" vertical="center" wrapText="1"/>
    </xf>
    <xf numFmtId="0" fontId="47" fillId="5" borderId="1" xfId="0" applyFont="1" applyFill="1" applyBorder="1" applyAlignment="1">
      <alignment horizontal="left" vertical="center" wrapText="1"/>
    </xf>
    <xf numFmtId="0" fontId="51" fillId="0" borderId="0" xfId="0" applyFont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34" fillId="5" borderId="0" xfId="2" applyNumberFormat="1" applyFont="1" applyFill="1" applyBorder="1" applyAlignment="1">
      <alignment horizontal="left" vertical="center" wrapText="1"/>
    </xf>
    <xf numFmtId="0" fontId="37" fillId="5" borderId="0" xfId="2" applyNumberFormat="1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filovaSV\Desktop\&#1044;&#1083;&#1103;%20&#1043;&#1041;%20&#1042;&#1057;&#1045;%202018-16%20&#1087;&#1086;%20&#1084;&#1082;&#1076;\&#1058;+&#1050;%20&#1086;&#1089;&#1085;\&#1058;&#1045;&#1050;%20&#1056;&#1045;&#1052;&#1054;&#1053;&#1058;%20&#1053;&#1040;&#1050;&#1054;&#1055;&#1051;&#1045;&#1053;&#1048;&#1071;%202018%20-%20&#1085;&#1086;&#107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2015"/>
      <sheetName val="февр.2015"/>
      <sheetName val="март2015"/>
      <sheetName val="апр.2015"/>
      <sheetName val="май2015"/>
      <sheetName val="июнь 2015"/>
      <sheetName val="июль 2015"/>
      <sheetName val="август 2015"/>
      <sheetName val="сентябрь 2015"/>
      <sheetName val="октябрь2015"/>
      <sheetName val="ноябрь 2015г."/>
      <sheetName val="декабрь 2015"/>
      <sheetName val="январь2016"/>
      <sheetName val="февраль 2016 "/>
      <sheetName val="март 2016"/>
      <sheetName val="апрель 2016"/>
      <sheetName val="май 2016 "/>
      <sheetName val="июнь 2016  "/>
      <sheetName val="июль 2016   "/>
      <sheetName val="авг2016 "/>
      <sheetName val="сен2016 "/>
      <sheetName val="октя 2016 "/>
      <sheetName val="нояь 2016"/>
      <sheetName val="дек 2016"/>
      <sheetName val="янв 2017"/>
      <sheetName val="февр 2017 "/>
      <sheetName val="март 2017 "/>
      <sheetName val="апрель 2017 "/>
      <sheetName val="май 2017  "/>
      <sheetName val="июнь 2017 "/>
      <sheetName val="июль"/>
      <sheetName val="август 2017"/>
      <sheetName val="сент 2017"/>
      <sheetName val="окт 2017  "/>
      <sheetName val="ноя2017 "/>
      <sheetName val="дек2017  "/>
      <sheetName val="янв2018"/>
      <sheetName val="фев2018"/>
      <sheetName val="март18"/>
      <sheetName val="апр18 "/>
      <sheetName val="май18 "/>
      <sheetName val="июнь 2018"/>
      <sheetName val="июль 2018 "/>
      <sheetName val="авг 2018"/>
      <sheetName val="сент 2018"/>
      <sheetName val="окт 2018"/>
      <sheetName val="ноя 2018"/>
      <sheetName val="дек2018"/>
      <sheetName val="для Кис июль"/>
      <sheetName val="июль 2018 для Кис"/>
      <sheetName val="для Киселева сент"/>
      <sheetName val="для Киселева гп 10"/>
      <sheetName val="ГП18-3 1 оч  (2)"/>
      <sheetName val="СБ8"/>
      <sheetName val="ГП18-3 1 оч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15">
          <cell r="E15">
            <v>11088.3</v>
          </cell>
        </row>
      </sheetData>
      <sheetData sheetId="37">
        <row r="15">
          <cell r="E15">
            <v>11220.3</v>
          </cell>
        </row>
      </sheetData>
      <sheetData sheetId="38">
        <row r="15">
          <cell r="E15">
            <v>10452.39</v>
          </cell>
        </row>
      </sheetData>
      <sheetData sheetId="39">
        <row r="15">
          <cell r="E15">
            <v>10544.41</v>
          </cell>
        </row>
      </sheetData>
      <sheetData sheetId="40">
        <row r="15">
          <cell r="E15">
            <v>10745.09</v>
          </cell>
        </row>
      </sheetData>
      <sheetData sheetId="41">
        <row r="15">
          <cell r="E15">
            <v>10571.34</v>
          </cell>
        </row>
      </sheetData>
      <sheetData sheetId="42">
        <row r="15">
          <cell r="E15">
            <v>11008.82</v>
          </cell>
        </row>
      </sheetData>
      <sheetData sheetId="43"/>
      <sheetData sheetId="44">
        <row r="15">
          <cell r="E15">
            <v>11840.59</v>
          </cell>
        </row>
      </sheetData>
      <sheetData sheetId="45">
        <row r="15">
          <cell r="E15">
            <v>120716.62</v>
          </cell>
        </row>
      </sheetData>
      <sheetData sheetId="46">
        <row r="15">
          <cell r="E15">
            <v>135960.92000000001</v>
          </cell>
        </row>
      </sheetData>
      <sheetData sheetId="47">
        <row r="15">
          <cell r="E15">
            <v>134856.53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opLeftCell="A40" workbookViewId="0">
      <selection activeCell="D38" sqref="D38"/>
    </sheetView>
  </sheetViews>
  <sheetFormatPr defaultColWidth="9.109375" defaultRowHeight="13.8" x14ac:dyDescent="0.3"/>
  <cols>
    <col min="1" max="2" width="12.6640625" style="52" customWidth="1"/>
    <col min="3" max="3" width="14.6640625" style="17" customWidth="1"/>
    <col min="4" max="4" width="15.5546875" style="17" customWidth="1"/>
    <col min="5" max="5" width="13.33203125" style="17" customWidth="1"/>
    <col min="6" max="6" width="26.33203125" style="17" customWidth="1"/>
    <col min="7" max="16384" width="9.109375" style="17"/>
  </cols>
  <sheetData>
    <row r="1" spans="1:6" ht="18.75" customHeight="1" x14ac:dyDescent="0.3">
      <c r="A1" s="197" t="s">
        <v>31</v>
      </c>
      <c r="B1" s="197"/>
      <c r="C1" s="197"/>
      <c r="D1" s="197"/>
      <c r="E1" s="197"/>
      <c r="F1" s="197"/>
    </row>
    <row r="2" spans="1:6" x14ac:dyDescent="0.3">
      <c r="A2" s="18"/>
      <c r="B2" s="18"/>
      <c r="C2" s="18"/>
      <c r="D2" s="18"/>
      <c r="E2" s="18"/>
      <c r="F2" s="18"/>
    </row>
    <row r="3" spans="1:6" ht="24" customHeight="1" x14ac:dyDescent="0.3">
      <c r="A3" s="198" t="s">
        <v>32</v>
      </c>
      <c r="B3" s="198"/>
      <c r="C3" s="198"/>
      <c r="D3" s="198"/>
      <c r="E3" s="198"/>
      <c r="F3" s="198"/>
    </row>
    <row r="4" spans="1:6" x14ac:dyDescent="0.3">
      <c r="A4" s="19">
        <v>1</v>
      </c>
      <c r="B4" s="20"/>
      <c r="C4" s="199" t="s">
        <v>33</v>
      </c>
      <c r="D4" s="200"/>
      <c r="E4" s="201">
        <v>1995</v>
      </c>
      <c r="F4" s="201"/>
    </row>
    <row r="5" spans="1:6" x14ac:dyDescent="0.3">
      <c r="A5" s="19">
        <v>2</v>
      </c>
      <c r="B5" s="20"/>
      <c r="C5" s="199" t="s">
        <v>34</v>
      </c>
      <c r="D5" s="200"/>
      <c r="E5" s="201">
        <v>9</v>
      </c>
      <c r="F5" s="201"/>
    </row>
    <row r="6" spans="1:6" x14ac:dyDescent="0.3">
      <c r="A6" s="19">
        <v>3</v>
      </c>
      <c r="B6" s="20"/>
      <c r="C6" s="199" t="s">
        <v>35</v>
      </c>
      <c r="D6" s="200"/>
      <c r="E6" s="201">
        <v>142</v>
      </c>
      <c r="F6" s="201"/>
    </row>
    <row r="7" spans="1:6" x14ac:dyDescent="0.3">
      <c r="A7" s="19">
        <v>4</v>
      </c>
      <c r="B7" s="20"/>
      <c r="C7" s="199" t="s">
        <v>36</v>
      </c>
      <c r="D7" s="200"/>
      <c r="E7" s="201">
        <v>7142.6</v>
      </c>
      <c r="F7" s="201"/>
    </row>
    <row r="8" spans="1:6" x14ac:dyDescent="0.3">
      <c r="A8" s="19">
        <v>5</v>
      </c>
      <c r="B8" s="20"/>
      <c r="C8" s="199" t="s">
        <v>37</v>
      </c>
      <c r="D8" s="200"/>
      <c r="E8" s="201">
        <v>0</v>
      </c>
      <c r="F8" s="201"/>
    </row>
    <row r="9" spans="1:6" ht="28.5" customHeight="1" x14ac:dyDescent="0.3">
      <c r="A9" s="19">
        <v>6</v>
      </c>
      <c r="B9" s="20"/>
      <c r="C9" s="199" t="s">
        <v>38</v>
      </c>
      <c r="D9" s="200"/>
      <c r="E9" s="201">
        <v>1180.5999999999999</v>
      </c>
      <c r="F9" s="201"/>
    </row>
    <row r="10" spans="1:6" ht="60.75" customHeight="1" x14ac:dyDescent="0.3">
      <c r="A10" s="19">
        <v>7</v>
      </c>
      <c r="B10" s="20"/>
      <c r="C10" s="199" t="s">
        <v>39</v>
      </c>
      <c r="D10" s="200"/>
      <c r="E10" s="202" t="s">
        <v>40</v>
      </c>
      <c r="F10" s="203"/>
    </row>
    <row r="11" spans="1:6" x14ac:dyDescent="0.3">
      <c r="A11" s="19">
        <v>8</v>
      </c>
      <c r="B11" s="20"/>
      <c r="C11" s="199" t="s">
        <v>41</v>
      </c>
      <c r="D11" s="200"/>
      <c r="E11" s="204" t="s">
        <v>42</v>
      </c>
      <c r="F11" s="205"/>
    </row>
    <row r="12" spans="1:6" x14ac:dyDescent="0.3">
      <c r="A12" s="19">
        <v>9</v>
      </c>
      <c r="B12" s="20"/>
      <c r="C12" s="199" t="s">
        <v>43</v>
      </c>
      <c r="D12" s="200"/>
      <c r="E12" s="206" t="s">
        <v>42</v>
      </c>
      <c r="F12" s="206"/>
    </row>
    <row r="13" spans="1:6" ht="45" customHeight="1" x14ac:dyDescent="0.3">
      <c r="A13" s="19">
        <v>10</v>
      </c>
      <c r="B13" s="20"/>
      <c r="C13" s="199" t="s">
        <v>44</v>
      </c>
      <c r="D13" s="200"/>
      <c r="E13" s="206" t="s">
        <v>42</v>
      </c>
      <c r="F13" s="206"/>
    </row>
    <row r="14" spans="1:6" ht="30.75" customHeight="1" x14ac:dyDescent="0.3">
      <c r="A14" s="19">
        <v>11</v>
      </c>
      <c r="B14" s="20"/>
      <c r="C14" s="199" t="s">
        <v>45</v>
      </c>
      <c r="D14" s="200"/>
      <c r="E14" s="207" t="s">
        <v>46</v>
      </c>
      <c r="F14" s="208"/>
    </row>
    <row r="15" spans="1:6" ht="110.25" customHeight="1" x14ac:dyDescent="0.3">
      <c r="A15" s="19">
        <v>12</v>
      </c>
      <c r="B15" s="20"/>
      <c r="C15" s="202" t="s">
        <v>47</v>
      </c>
      <c r="D15" s="203"/>
      <c r="E15" s="211" t="s">
        <v>48</v>
      </c>
      <c r="F15" s="212"/>
    </row>
    <row r="16" spans="1:6" ht="29.25" customHeight="1" x14ac:dyDescent="0.3">
      <c r="A16" s="21"/>
      <c r="B16" s="21"/>
      <c r="C16" s="21"/>
      <c r="D16" s="22"/>
      <c r="E16" s="22"/>
      <c r="F16" s="23"/>
    </row>
    <row r="17" spans="1:6" ht="22.5" customHeight="1" x14ac:dyDescent="0.3">
      <c r="A17" s="198" t="s">
        <v>49</v>
      </c>
      <c r="B17" s="198"/>
      <c r="C17" s="198"/>
      <c r="D17" s="198"/>
      <c r="E17" s="198"/>
      <c r="F17" s="198"/>
    </row>
    <row r="18" spans="1:6" ht="54" customHeight="1" x14ac:dyDescent="0.3">
      <c r="A18" s="19">
        <v>1</v>
      </c>
      <c r="B18" s="20"/>
      <c r="C18" s="207" t="s">
        <v>50</v>
      </c>
      <c r="D18" s="208"/>
      <c r="E18" s="206" t="s">
        <v>51</v>
      </c>
      <c r="F18" s="206"/>
    </row>
    <row r="19" spans="1:6" ht="21.75" customHeight="1" x14ac:dyDescent="0.3">
      <c r="A19" s="210"/>
      <c r="B19" s="210"/>
      <c r="C19" s="210"/>
      <c r="D19" s="210"/>
      <c r="E19" s="210"/>
      <c r="F19" s="210"/>
    </row>
    <row r="20" spans="1:6" ht="25.5" customHeight="1" x14ac:dyDescent="0.3">
      <c r="A20" s="213" t="s">
        <v>52</v>
      </c>
      <c r="B20" s="213"/>
      <c r="C20" s="213"/>
      <c r="D20" s="213"/>
      <c r="E20" s="213"/>
      <c r="F20" s="213"/>
    </row>
    <row r="21" spans="1:6" s="27" customFormat="1" ht="36.75" customHeight="1" x14ac:dyDescent="0.3">
      <c r="A21" s="214">
        <v>1</v>
      </c>
      <c r="B21" s="216"/>
      <c r="C21" s="216" t="s">
        <v>53</v>
      </c>
      <c r="D21" s="24" t="s">
        <v>54</v>
      </c>
      <c r="E21" s="25" t="s">
        <v>55</v>
      </c>
      <c r="F21" s="26"/>
    </row>
    <row r="22" spans="1:6" s="27" customFormat="1" ht="30.6" x14ac:dyDescent="0.3">
      <c r="A22" s="215"/>
      <c r="B22" s="217"/>
      <c r="C22" s="217"/>
      <c r="D22" s="24" t="s">
        <v>56</v>
      </c>
      <c r="E22" s="25" t="s">
        <v>55</v>
      </c>
      <c r="F22" s="26"/>
    </row>
    <row r="23" spans="1:6" ht="110.25" customHeight="1" x14ac:dyDescent="0.3">
      <c r="A23" s="21"/>
      <c r="B23" s="21"/>
      <c r="C23" s="23"/>
      <c r="D23" s="23"/>
      <c r="E23" s="23"/>
      <c r="F23" s="23"/>
    </row>
    <row r="24" spans="1:6" ht="15.75" customHeight="1" x14ac:dyDescent="0.3">
      <c r="A24" s="28"/>
      <c r="B24" s="218" t="s">
        <v>57</v>
      </c>
      <c r="C24" s="218"/>
      <c r="D24" s="218"/>
      <c r="E24" s="218"/>
      <c r="F24" s="218"/>
    </row>
    <row r="25" spans="1:6" ht="15" customHeight="1" x14ac:dyDescent="0.3">
      <c r="A25" s="28"/>
      <c r="B25" s="209" t="s">
        <v>58</v>
      </c>
      <c r="C25" s="210"/>
      <c r="D25" s="210"/>
      <c r="E25" s="210"/>
      <c r="F25" s="210"/>
    </row>
    <row r="26" spans="1:6" ht="21.75" customHeight="1" x14ac:dyDescent="0.3">
      <c r="A26" s="26"/>
      <c r="B26" s="219" t="s">
        <v>59</v>
      </c>
      <c r="C26" s="220"/>
      <c r="D26" s="220"/>
      <c r="E26" s="220"/>
      <c r="F26" s="220"/>
    </row>
    <row r="27" spans="1:6" x14ac:dyDescent="0.3">
      <c r="A27" s="221" t="s">
        <v>60</v>
      </c>
      <c r="B27" s="222"/>
      <c r="C27" s="222"/>
      <c r="D27" s="222"/>
      <c r="E27" s="222"/>
      <c r="F27" s="222"/>
    </row>
    <row r="28" spans="1:6" x14ac:dyDescent="0.3">
      <c r="A28" s="26"/>
      <c r="B28" s="29"/>
      <c r="C28" s="30"/>
      <c r="D28" s="31"/>
      <c r="E28" s="30"/>
      <c r="F28" s="30"/>
    </row>
    <row r="29" spans="1:6" x14ac:dyDescent="0.3">
      <c r="A29" s="26" t="s">
        <v>61</v>
      </c>
      <c r="B29" s="29"/>
      <c r="C29" s="30"/>
      <c r="D29" s="31"/>
      <c r="E29" s="30"/>
      <c r="F29" s="30"/>
    </row>
    <row r="30" spans="1:6" x14ac:dyDescent="0.3">
      <c r="A30" s="26" t="s">
        <v>62</v>
      </c>
      <c r="B30" s="29"/>
      <c r="C30" s="30"/>
      <c r="D30" s="31"/>
      <c r="E30" s="30"/>
      <c r="F30" s="30"/>
    </row>
    <row r="31" spans="1:6" x14ac:dyDescent="0.3">
      <c r="A31" s="26" t="s">
        <v>63</v>
      </c>
      <c r="B31" s="29"/>
      <c r="C31" s="30"/>
      <c r="D31" s="31"/>
      <c r="E31" s="30"/>
      <c r="F31" s="30"/>
    </row>
    <row r="32" spans="1:6" x14ac:dyDescent="0.3">
      <c r="A32" s="26" t="s">
        <v>64</v>
      </c>
      <c r="B32" s="29"/>
      <c r="C32" s="30"/>
      <c r="D32" s="31"/>
      <c r="E32" s="30"/>
      <c r="F32" s="30"/>
    </row>
    <row r="33" spans="1:6" x14ac:dyDescent="0.3">
      <c r="A33" s="26"/>
      <c r="B33" s="29"/>
      <c r="C33" s="30"/>
      <c r="D33" s="31"/>
      <c r="E33" s="30"/>
      <c r="F33" s="30"/>
    </row>
    <row r="34" spans="1:6" ht="27" customHeight="1" x14ac:dyDescent="0.3">
      <c r="A34" s="223" t="s">
        <v>65</v>
      </c>
      <c r="B34" s="224"/>
      <c r="C34" s="224"/>
      <c r="D34" s="224"/>
      <c r="E34" s="224"/>
      <c r="F34" s="224"/>
    </row>
    <row r="35" spans="1:6" ht="69" customHeight="1" x14ac:dyDescent="0.3">
      <c r="A35" s="32" t="s">
        <v>66</v>
      </c>
      <c r="B35" s="33" t="s">
        <v>67</v>
      </c>
      <c r="C35" s="33" t="s">
        <v>68</v>
      </c>
      <c r="D35" s="32" t="s">
        <v>69</v>
      </c>
      <c r="E35" s="34" t="s">
        <v>70</v>
      </c>
      <c r="F35" s="35" t="s">
        <v>71</v>
      </c>
    </row>
    <row r="36" spans="1:6" ht="29.25" customHeight="1" x14ac:dyDescent="0.3">
      <c r="A36" s="36">
        <v>70850.23</v>
      </c>
      <c r="B36" s="36">
        <f>51526.11*12</f>
        <v>618313.32000000007</v>
      </c>
      <c r="C36" s="36">
        <f>50245.56+46678.7+49766.4+45892.53+50757.51+49405.61+45305.86+55606.13+49186.05+49326.72+51874.29+48501.69</f>
        <v>592547.05000000005</v>
      </c>
      <c r="D36" s="36">
        <f>B36</f>
        <v>618313.32000000007</v>
      </c>
      <c r="E36" s="37">
        <f>A36+B36-C36</f>
        <v>96616.5</v>
      </c>
      <c r="F36" s="34" t="s">
        <v>72</v>
      </c>
    </row>
    <row r="37" spans="1:6" ht="15.75" customHeight="1" x14ac:dyDescent="0.3">
      <c r="A37" s="36">
        <v>18547.97</v>
      </c>
      <c r="B37" s="36">
        <f>12257.96+22235.48+22449.44+22449.44+22263.72+22449.44+22449.44+22295.39+22449.44+22181.64+22138.56+22449.44</f>
        <v>258069.39</v>
      </c>
      <c r="C37" s="36">
        <f>21322.87+22449.44+21442.71+20249.5+21879.58+21213.98+19620.84+23933.2+21314.4+21084.08+22183.97+20763.42</f>
        <v>257457.99</v>
      </c>
      <c r="D37" s="36">
        <f t="shared" ref="D37:D38" si="0">B37</f>
        <v>258069.39</v>
      </c>
      <c r="E37" s="37">
        <f t="shared" ref="E37:E40" si="1">A37+B37-C37</f>
        <v>19159.369999999995</v>
      </c>
      <c r="F37" s="34" t="s">
        <v>73</v>
      </c>
    </row>
    <row r="38" spans="1:6" ht="36" customHeight="1" x14ac:dyDescent="0.3">
      <c r="A38" s="36">
        <v>22714.58</v>
      </c>
      <c r="B38" s="36">
        <f>20239.88+20239.88+20239.88+20239.88+20239.88+20239.88+20239.88+20239.88+20239.88+20239.88+20239.88+20239.88</f>
        <v>242878.56000000003</v>
      </c>
      <c r="C38" s="36">
        <f>19766.86+18342.25+19647.27+18019.56+19933.36+19374.71+17781.54+21829.6+19295.72+19357.88+20355.45+19023.96</f>
        <v>232728.16000000003</v>
      </c>
      <c r="D38" s="36">
        <f t="shared" si="0"/>
        <v>242878.56000000003</v>
      </c>
      <c r="E38" s="37">
        <f t="shared" si="1"/>
        <v>32864.979999999981</v>
      </c>
      <c r="F38" s="34" t="s">
        <v>74</v>
      </c>
    </row>
    <row r="39" spans="1:6" ht="15" customHeight="1" x14ac:dyDescent="0.3">
      <c r="A39" s="36">
        <v>33876.400000000001</v>
      </c>
      <c r="B39" s="36">
        <f>12257.96*12</f>
        <v>147095.51999999999</v>
      </c>
      <c r="C39" s="36">
        <f>12138.37+11229.71+12058.7+11106.19+12183.07+11876.04+10807.25+13348.92+11753.28+11876.75+12390.3+11682.29</f>
        <v>142450.87</v>
      </c>
      <c r="D39" s="36"/>
      <c r="E39" s="37">
        <f t="shared" si="1"/>
        <v>38521.049999999988</v>
      </c>
      <c r="F39" s="34" t="s">
        <v>75</v>
      </c>
    </row>
    <row r="40" spans="1:6" ht="27.75" customHeight="1" x14ac:dyDescent="0.3">
      <c r="A40" s="36">
        <v>19928.98</v>
      </c>
      <c r="B40" s="36">
        <v>0</v>
      </c>
      <c r="C40" s="36">
        <v>0</v>
      </c>
      <c r="D40" s="36"/>
      <c r="E40" s="37">
        <f t="shared" si="1"/>
        <v>19928.98</v>
      </c>
      <c r="F40" s="34" t="s">
        <v>76</v>
      </c>
    </row>
    <row r="41" spans="1:6" x14ac:dyDescent="0.3">
      <c r="A41" s="38">
        <f>A36+A37+A38+A39+A40</f>
        <v>165918.16</v>
      </c>
      <c r="B41" s="38">
        <f>B36+B37+B38+B39+B40</f>
        <v>1266356.79</v>
      </c>
      <c r="C41" s="38">
        <f>C36+C37+C38+C39+C40</f>
        <v>1225184.0700000003</v>
      </c>
      <c r="D41" s="38">
        <f>D36+D37+D38+D39+D40</f>
        <v>1119261.27</v>
      </c>
      <c r="E41" s="38">
        <f>E36+E37+E38+E39+E40</f>
        <v>207090.87999999998</v>
      </c>
      <c r="F41" s="39" t="s">
        <v>77</v>
      </c>
    </row>
    <row r="42" spans="1:6" x14ac:dyDescent="0.3">
      <c r="A42" s="40"/>
      <c r="B42" s="40"/>
      <c r="C42" s="41"/>
      <c r="D42" s="40"/>
      <c r="E42" s="41"/>
      <c r="F42" s="40"/>
    </row>
    <row r="43" spans="1:6" x14ac:dyDescent="0.3">
      <c r="A43" s="225" t="s">
        <v>78</v>
      </c>
      <c r="B43" s="222"/>
      <c r="C43" s="222"/>
      <c r="D43" s="222"/>
      <c r="E43" s="222"/>
      <c r="F43" s="26"/>
    </row>
    <row r="44" spans="1:6" ht="70.5" customHeight="1" x14ac:dyDescent="0.3">
      <c r="A44" s="32" t="s">
        <v>66</v>
      </c>
      <c r="B44" s="33" t="s">
        <v>67</v>
      </c>
      <c r="C44" s="33" t="s">
        <v>68</v>
      </c>
      <c r="D44" s="32" t="s">
        <v>69</v>
      </c>
      <c r="E44" s="34" t="s">
        <v>70</v>
      </c>
      <c r="F44" s="33" t="s">
        <v>79</v>
      </c>
    </row>
    <row r="45" spans="1:6" ht="16.5" customHeight="1" x14ac:dyDescent="0.3">
      <c r="A45" s="37">
        <v>92490.09</v>
      </c>
      <c r="B45" s="37">
        <f>37750.74+46924.31+42898.34+42922.34+43265.09+45120.22+41013.12+46926.47+36021.92+45178.61+44014.11+43435.12</f>
        <v>515470.38999999996</v>
      </c>
      <c r="C45" s="37">
        <f>39925.43+41065.03+40868.48+38173.3+42420.06+41297.67+33195.2+43707.44+42828.42+44376.55+45116.46+42099.28</f>
        <v>495073.31999999995</v>
      </c>
      <c r="D45" s="37">
        <f>C45</f>
        <v>495073.31999999995</v>
      </c>
      <c r="E45" s="37">
        <f>A45+B45-C45</f>
        <v>112887.16000000003</v>
      </c>
      <c r="F45" s="34" t="s">
        <v>80</v>
      </c>
    </row>
    <row r="46" spans="1:6" ht="15.75" customHeight="1" x14ac:dyDescent="0.3">
      <c r="A46" s="37">
        <v>282153.27</v>
      </c>
      <c r="B46" s="37">
        <f>50683.67+65269.36+65141.34+62679.91+67490.31+61447.67+44986.22+31492.9+62781+63576.42+62413.92+67978.44</f>
        <v>705941.16000000015</v>
      </c>
      <c r="C46" s="37">
        <f>58051.37+58031.5+58190.43+54570.86+57073.91+44986.22+37602.89+34744.21+55709.1+61054.3+62070.63+60333.86</f>
        <v>642419.27999999991</v>
      </c>
      <c r="D46" s="37">
        <f t="shared" ref="D46:D48" si="2">C46</f>
        <v>642419.27999999991</v>
      </c>
      <c r="E46" s="37">
        <f>A46+B46-C46</f>
        <v>345675.15000000026</v>
      </c>
      <c r="F46" s="34" t="s">
        <v>81</v>
      </c>
    </row>
    <row r="47" spans="1:6" ht="13.5" customHeight="1" x14ac:dyDescent="0.3">
      <c r="A47" s="37">
        <v>467699.45</v>
      </c>
      <c r="B47" s="37">
        <f>316990.74+315752.87+316990.74+264157.9+328860.36+328860.36+328860.36</f>
        <v>2200473.3299999996</v>
      </c>
      <c r="C47" s="37">
        <f>300954.05+283457.78+298794.34+242914.44+39397.02+37528.09+11425.59+12611.89+13791.77+286337.18+316490.04+296596.53</f>
        <v>2140298.7200000002</v>
      </c>
      <c r="D47" s="37">
        <f>C47</f>
        <v>2140298.7200000002</v>
      </c>
      <c r="E47" s="37">
        <f t="shared" ref="E47:E48" si="3">A47+B47-C47</f>
        <v>527874.05999999959</v>
      </c>
      <c r="F47" s="34" t="s">
        <v>82</v>
      </c>
    </row>
    <row r="48" spans="1:6" ht="33.75" customHeight="1" x14ac:dyDescent="0.3">
      <c r="A48" s="37">
        <v>9245.36</v>
      </c>
      <c r="B48" s="37">
        <f>11113.03+10709.33</f>
        <v>21822.36</v>
      </c>
      <c r="C48" s="37">
        <f>10927.49+9789.84+880.25+208.92+183.8+550.13+310.96+263.91+444.02+440.07+276.21+249.52</f>
        <v>24525.119999999999</v>
      </c>
      <c r="D48" s="37">
        <f t="shared" si="2"/>
        <v>24525.119999999999</v>
      </c>
      <c r="E48" s="37">
        <f t="shared" si="3"/>
        <v>6542.6000000000022</v>
      </c>
      <c r="F48" s="34" t="s">
        <v>83</v>
      </c>
    </row>
    <row r="49" spans="1:6" x14ac:dyDescent="0.3">
      <c r="A49" s="38">
        <f>A45+A46+A47+A48</f>
        <v>851588.17</v>
      </c>
      <c r="B49" s="38">
        <f>B45+B46+B47+B48</f>
        <v>3443707.2399999998</v>
      </c>
      <c r="C49" s="38">
        <f>C45+C46+C47+C48</f>
        <v>3302316.4400000004</v>
      </c>
      <c r="D49" s="38">
        <f t="shared" ref="D49:E49" si="4">D45+D46+D47+D48</f>
        <v>3302316.4400000004</v>
      </c>
      <c r="E49" s="38">
        <f t="shared" si="4"/>
        <v>992978.96999999986</v>
      </c>
      <c r="F49" s="39" t="s">
        <v>13</v>
      </c>
    </row>
    <row r="50" spans="1:6" x14ac:dyDescent="0.3">
      <c r="A50" s="40"/>
      <c r="B50" s="40"/>
      <c r="C50" s="40"/>
      <c r="D50" s="40"/>
      <c r="E50" s="40"/>
      <c r="F50" s="40"/>
    </row>
    <row r="51" spans="1:6" s="27" customFormat="1" ht="51.75" customHeight="1" x14ac:dyDescent="0.3">
      <c r="A51" s="226" t="s">
        <v>84</v>
      </c>
      <c r="B51" s="227"/>
      <c r="C51" s="227"/>
      <c r="D51" s="227"/>
      <c r="E51" s="227"/>
      <c r="F51" s="227"/>
    </row>
    <row r="52" spans="1:6" s="27" customFormat="1" ht="47.25" customHeight="1" x14ac:dyDescent="0.3">
      <c r="A52" s="43" t="s">
        <v>85</v>
      </c>
      <c r="B52" s="43" t="s">
        <v>86</v>
      </c>
      <c r="C52" s="43" t="s">
        <v>87</v>
      </c>
      <c r="D52" s="33" t="s">
        <v>88</v>
      </c>
      <c r="E52" s="26"/>
      <c r="F52" s="26"/>
    </row>
    <row r="53" spans="1:6" s="48" customFormat="1" ht="24.75" customHeight="1" x14ac:dyDescent="0.3">
      <c r="A53" s="44">
        <v>1</v>
      </c>
      <c r="B53" s="45"/>
      <c r="C53" s="45" t="s">
        <v>89</v>
      </c>
      <c r="D53" s="46"/>
      <c r="E53" s="47"/>
      <c r="F53" s="47"/>
    </row>
    <row r="54" spans="1:6" s="27" customFormat="1" ht="42.75" customHeight="1" x14ac:dyDescent="0.3">
      <c r="A54" s="49" t="s">
        <v>90</v>
      </c>
      <c r="B54" s="50">
        <v>41699</v>
      </c>
      <c r="C54" s="43" t="s">
        <v>91</v>
      </c>
      <c r="D54" s="51">
        <v>82273.58</v>
      </c>
      <c r="E54" s="26"/>
      <c r="F54" s="26"/>
    </row>
    <row r="55" spans="1:6" x14ac:dyDescent="0.3">
      <c r="A55" s="21"/>
      <c r="B55" s="21"/>
      <c r="C55" s="23"/>
      <c r="D55" s="23"/>
      <c r="E55" s="23"/>
      <c r="F55" s="23"/>
    </row>
    <row r="56" spans="1:6" x14ac:dyDescent="0.3">
      <c r="A56" s="21"/>
      <c r="B56" s="21"/>
      <c r="C56" s="23"/>
      <c r="D56" s="23"/>
      <c r="E56" s="23"/>
      <c r="F56" s="23"/>
    </row>
  </sheetData>
  <mergeCells count="41">
    <mergeCell ref="B26:F26"/>
    <mergeCell ref="A27:F27"/>
    <mergeCell ref="A34:F34"/>
    <mergeCell ref="A43:E43"/>
    <mergeCell ref="A51:F51"/>
    <mergeCell ref="B25:F25"/>
    <mergeCell ref="C15:D15"/>
    <mergeCell ref="E15:F15"/>
    <mergeCell ref="A17:F17"/>
    <mergeCell ref="C18:D18"/>
    <mergeCell ref="E18:F18"/>
    <mergeCell ref="A19:F19"/>
    <mergeCell ref="A20:F20"/>
    <mergeCell ref="A21:A22"/>
    <mergeCell ref="B21:B22"/>
    <mergeCell ref="C21:C22"/>
    <mergeCell ref="B24:F24"/>
    <mergeCell ref="C12:D12"/>
    <mergeCell ref="E12:F12"/>
    <mergeCell ref="C13:D13"/>
    <mergeCell ref="E13:F13"/>
    <mergeCell ref="C14:D14"/>
    <mergeCell ref="E14:F14"/>
    <mergeCell ref="C9:D9"/>
    <mergeCell ref="E9:F9"/>
    <mergeCell ref="C10:D10"/>
    <mergeCell ref="E10:F10"/>
    <mergeCell ref="C11:D11"/>
    <mergeCell ref="E11:F11"/>
    <mergeCell ref="C6:D6"/>
    <mergeCell ref="E6:F6"/>
    <mergeCell ref="C7:D7"/>
    <mergeCell ref="E7:F7"/>
    <mergeCell ref="C8:D8"/>
    <mergeCell ref="E8:F8"/>
    <mergeCell ref="A1:F1"/>
    <mergeCell ref="A3:F3"/>
    <mergeCell ref="C4:D4"/>
    <mergeCell ref="E4:F4"/>
    <mergeCell ref="C5:D5"/>
    <mergeCell ref="E5:F5"/>
  </mergeCells>
  <pageMargins left="0.31496062992125984" right="0.11811023622047245" top="0.74803149606299213" bottom="0.74803149606299213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F64"/>
  <sheetViews>
    <sheetView topLeftCell="A34" workbookViewId="0">
      <selection activeCell="A52" sqref="A52:D55"/>
    </sheetView>
  </sheetViews>
  <sheetFormatPr defaultColWidth="9.109375" defaultRowHeight="13.8" x14ac:dyDescent="0.3"/>
  <cols>
    <col min="1" max="2" width="12.6640625" style="52" customWidth="1"/>
    <col min="3" max="3" width="14.6640625" style="17" customWidth="1"/>
    <col min="4" max="4" width="15.5546875" style="17" customWidth="1"/>
    <col min="5" max="5" width="13.33203125" style="17" customWidth="1"/>
    <col min="6" max="6" width="26.33203125" style="17" customWidth="1"/>
    <col min="7" max="16384" width="9.109375" style="17"/>
  </cols>
  <sheetData>
    <row r="1" spans="1:6" ht="18.75" customHeight="1" x14ac:dyDescent="0.3">
      <c r="A1" s="197" t="s">
        <v>31</v>
      </c>
      <c r="B1" s="197"/>
      <c r="C1" s="197"/>
      <c r="D1" s="197"/>
      <c r="E1" s="197"/>
      <c r="F1" s="197"/>
    </row>
    <row r="2" spans="1:6" x14ac:dyDescent="0.3">
      <c r="A2" s="18"/>
      <c r="B2" s="18"/>
      <c r="C2" s="18"/>
      <c r="D2" s="18"/>
      <c r="E2" s="18"/>
      <c r="F2" s="18"/>
    </row>
    <row r="3" spans="1:6" ht="24" customHeight="1" x14ac:dyDescent="0.3">
      <c r="A3" s="198" t="s">
        <v>32</v>
      </c>
      <c r="B3" s="198"/>
      <c r="C3" s="198"/>
      <c r="D3" s="198"/>
      <c r="E3" s="198"/>
      <c r="F3" s="198"/>
    </row>
    <row r="4" spans="1:6" x14ac:dyDescent="0.3">
      <c r="A4" s="19">
        <v>1</v>
      </c>
      <c r="B4" s="20"/>
      <c r="C4" s="199" t="s">
        <v>33</v>
      </c>
      <c r="D4" s="200"/>
      <c r="E4" s="201">
        <v>1995</v>
      </c>
      <c r="F4" s="201"/>
    </row>
    <row r="5" spans="1:6" x14ac:dyDescent="0.3">
      <c r="A5" s="19">
        <v>2</v>
      </c>
      <c r="B5" s="20"/>
      <c r="C5" s="199" t="s">
        <v>34</v>
      </c>
      <c r="D5" s="200"/>
      <c r="E5" s="201">
        <v>9</v>
      </c>
      <c r="F5" s="201"/>
    </row>
    <row r="6" spans="1:6" x14ac:dyDescent="0.3">
      <c r="A6" s="19">
        <v>3</v>
      </c>
      <c r="B6" s="20"/>
      <c r="C6" s="199" t="s">
        <v>35</v>
      </c>
      <c r="D6" s="200"/>
      <c r="E6" s="201">
        <v>142</v>
      </c>
      <c r="F6" s="201"/>
    </row>
    <row r="7" spans="1:6" x14ac:dyDescent="0.3">
      <c r="A7" s="19">
        <v>4</v>
      </c>
      <c r="B7" s="20"/>
      <c r="C7" s="199" t="s">
        <v>36</v>
      </c>
      <c r="D7" s="200"/>
      <c r="E7" s="201">
        <v>7142.6</v>
      </c>
      <c r="F7" s="201"/>
    </row>
    <row r="8" spans="1:6" x14ac:dyDescent="0.3">
      <c r="A8" s="19">
        <v>5</v>
      </c>
      <c r="B8" s="20"/>
      <c r="C8" s="199" t="s">
        <v>37</v>
      </c>
      <c r="D8" s="200"/>
      <c r="E8" s="201">
        <v>0</v>
      </c>
      <c r="F8" s="201"/>
    </row>
    <row r="9" spans="1:6" ht="28.5" customHeight="1" x14ac:dyDescent="0.3">
      <c r="A9" s="19">
        <v>6</v>
      </c>
      <c r="B9" s="20"/>
      <c r="C9" s="199" t="s">
        <v>38</v>
      </c>
      <c r="D9" s="200"/>
      <c r="E9" s="201">
        <v>1180.5999999999999</v>
      </c>
      <c r="F9" s="201"/>
    </row>
    <row r="10" spans="1:6" ht="60.75" customHeight="1" x14ac:dyDescent="0.3">
      <c r="A10" s="19">
        <v>7</v>
      </c>
      <c r="B10" s="20"/>
      <c r="C10" s="199" t="s">
        <v>39</v>
      </c>
      <c r="D10" s="200"/>
      <c r="E10" s="202" t="s">
        <v>40</v>
      </c>
      <c r="F10" s="203"/>
    </row>
    <row r="11" spans="1:6" x14ac:dyDescent="0.3">
      <c r="A11" s="19">
        <v>8</v>
      </c>
      <c r="B11" s="20"/>
      <c r="C11" s="199" t="s">
        <v>41</v>
      </c>
      <c r="D11" s="200"/>
      <c r="E11" s="204" t="s">
        <v>42</v>
      </c>
      <c r="F11" s="205"/>
    </row>
    <row r="12" spans="1:6" x14ac:dyDescent="0.3">
      <c r="A12" s="19">
        <v>9</v>
      </c>
      <c r="B12" s="20"/>
      <c r="C12" s="199" t="s">
        <v>43</v>
      </c>
      <c r="D12" s="200"/>
      <c r="E12" s="206" t="s">
        <v>42</v>
      </c>
      <c r="F12" s="206"/>
    </row>
    <row r="13" spans="1:6" ht="45" customHeight="1" x14ac:dyDescent="0.3">
      <c r="A13" s="19">
        <v>10</v>
      </c>
      <c r="B13" s="20"/>
      <c r="C13" s="199" t="s">
        <v>44</v>
      </c>
      <c r="D13" s="200"/>
      <c r="E13" s="206" t="s">
        <v>42</v>
      </c>
      <c r="F13" s="206"/>
    </row>
    <row r="14" spans="1:6" ht="30.75" customHeight="1" x14ac:dyDescent="0.3">
      <c r="A14" s="19">
        <v>11</v>
      </c>
      <c r="B14" s="20"/>
      <c r="C14" s="199" t="s">
        <v>45</v>
      </c>
      <c r="D14" s="200"/>
      <c r="E14" s="207" t="s">
        <v>46</v>
      </c>
      <c r="F14" s="208"/>
    </row>
    <row r="15" spans="1:6" ht="110.25" customHeight="1" x14ac:dyDescent="0.3">
      <c r="A15" s="19">
        <v>12</v>
      </c>
      <c r="B15" s="20"/>
      <c r="C15" s="202" t="s">
        <v>47</v>
      </c>
      <c r="D15" s="203"/>
      <c r="E15" s="211" t="s">
        <v>48</v>
      </c>
      <c r="F15" s="212"/>
    </row>
    <row r="16" spans="1:6" ht="29.25" customHeight="1" x14ac:dyDescent="0.3">
      <c r="A16" s="21"/>
      <c r="B16" s="21"/>
      <c r="C16" s="21"/>
      <c r="D16" s="22"/>
      <c r="E16" s="22"/>
      <c r="F16" s="23"/>
    </row>
    <row r="17" spans="1:6" ht="22.5" customHeight="1" x14ac:dyDescent="0.3">
      <c r="A17" s="198" t="s">
        <v>49</v>
      </c>
      <c r="B17" s="198"/>
      <c r="C17" s="198"/>
      <c r="D17" s="198"/>
      <c r="E17" s="198"/>
      <c r="F17" s="198"/>
    </row>
    <row r="18" spans="1:6" ht="54" customHeight="1" x14ac:dyDescent="0.3">
      <c r="A18" s="19">
        <v>1</v>
      </c>
      <c r="B18" s="20"/>
      <c r="C18" s="207" t="s">
        <v>50</v>
      </c>
      <c r="D18" s="208"/>
      <c r="E18" s="206" t="s">
        <v>51</v>
      </c>
      <c r="F18" s="206"/>
    </row>
    <row r="19" spans="1:6" ht="21.75" customHeight="1" x14ac:dyDescent="0.3">
      <c r="A19" s="210"/>
      <c r="B19" s="210"/>
      <c r="C19" s="210"/>
      <c r="D19" s="210"/>
      <c r="E19" s="210"/>
      <c r="F19" s="210"/>
    </row>
    <row r="20" spans="1:6" ht="25.5" customHeight="1" x14ac:dyDescent="0.3">
      <c r="A20" s="213" t="s">
        <v>92</v>
      </c>
      <c r="B20" s="213"/>
      <c r="C20" s="213"/>
      <c r="D20" s="213"/>
      <c r="E20" s="213"/>
      <c r="F20" s="213"/>
    </row>
    <row r="21" spans="1:6" s="27" customFormat="1" ht="36.75" customHeight="1" x14ac:dyDescent="0.3">
      <c r="A21" s="62">
        <v>1</v>
      </c>
      <c r="B21" s="64"/>
      <c r="C21" s="61" t="s">
        <v>98</v>
      </c>
      <c r="D21" s="61" t="s">
        <v>99</v>
      </c>
      <c r="E21" s="53"/>
      <c r="F21" s="26"/>
    </row>
    <row r="22" spans="1:6" s="27" customFormat="1" ht="30" customHeight="1" x14ac:dyDescent="0.3">
      <c r="A22" s="63">
        <v>2</v>
      </c>
      <c r="B22" s="60"/>
      <c r="C22" s="61" t="s">
        <v>103</v>
      </c>
      <c r="D22" s="61" t="s">
        <v>99</v>
      </c>
      <c r="E22" s="53"/>
      <c r="F22" s="26"/>
    </row>
    <row r="23" spans="1:6" ht="42" customHeight="1" x14ac:dyDescent="0.3">
      <c r="A23" s="21"/>
      <c r="B23" s="21"/>
      <c r="C23" s="23"/>
      <c r="D23" s="23"/>
      <c r="E23" s="23"/>
      <c r="F23" s="23"/>
    </row>
    <row r="24" spans="1:6" ht="15.75" customHeight="1" x14ac:dyDescent="0.3">
      <c r="A24" s="28"/>
      <c r="B24" s="218" t="s">
        <v>57</v>
      </c>
      <c r="C24" s="218"/>
      <c r="D24" s="218"/>
      <c r="E24" s="218"/>
      <c r="F24" s="218"/>
    </row>
    <row r="25" spans="1:6" ht="15" customHeight="1" x14ac:dyDescent="0.3">
      <c r="A25" s="28"/>
      <c r="B25" s="209" t="s">
        <v>58</v>
      </c>
      <c r="C25" s="210"/>
      <c r="D25" s="210"/>
      <c r="E25" s="210"/>
      <c r="F25" s="210"/>
    </row>
    <row r="26" spans="1:6" ht="21.75" customHeight="1" x14ac:dyDescent="0.3">
      <c r="A26" s="26"/>
      <c r="B26" s="219" t="s">
        <v>93</v>
      </c>
      <c r="C26" s="220"/>
      <c r="D26" s="220"/>
      <c r="E26" s="220"/>
      <c r="F26" s="220"/>
    </row>
    <row r="27" spans="1:6" x14ac:dyDescent="0.3">
      <c r="A27" s="221" t="s">
        <v>60</v>
      </c>
      <c r="B27" s="222"/>
      <c r="C27" s="222"/>
      <c r="D27" s="222"/>
      <c r="E27" s="222"/>
      <c r="F27" s="222"/>
    </row>
    <row r="28" spans="1:6" x14ac:dyDescent="0.3">
      <c r="A28" s="26"/>
      <c r="B28" s="29"/>
      <c r="C28" s="30"/>
      <c r="D28" s="31"/>
      <c r="E28" s="30"/>
      <c r="F28" s="30"/>
    </row>
    <row r="29" spans="1:6" x14ac:dyDescent="0.3">
      <c r="A29" s="26" t="s">
        <v>61</v>
      </c>
      <c r="B29" s="29"/>
      <c r="C29" s="30"/>
      <c r="D29" s="31"/>
      <c r="E29" s="30"/>
      <c r="F29" s="30"/>
    </row>
    <row r="30" spans="1:6" x14ac:dyDescent="0.3">
      <c r="A30" s="26" t="s">
        <v>62</v>
      </c>
      <c r="B30" s="29"/>
      <c r="C30" s="30"/>
      <c r="D30" s="31"/>
      <c r="E30" s="30"/>
      <c r="F30" s="30"/>
    </row>
    <row r="31" spans="1:6" x14ac:dyDescent="0.3">
      <c r="A31" s="26" t="s">
        <v>63</v>
      </c>
      <c r="B31" s="29"/>
      <c r="C31" s="30"/>
      <c r="D31" s="31"/>
      <c r="E31" s="30"/>
      <c r="F31" s="30"/>
    </row>
    <row r="32" spans="1:6" x14ac:dyDescent="0.3">
      <c r="A32" s="26" t="s">
        <v>64</v>
      </c>
      <c r="B32" s="29"/>
      <c r="C32" s="30"/>
      <c r="D32" s="31"/>
      <c r="E32" s="30"/>
      <c r="F32" s="30"/>
    </row>
    <row r="33" spans="1:6" x14ac:dyDescent="0.3">
      <c r="A33" s="26"/>
      <c r="B33" s="29"/>
      <c r="C33" s="30"/>
      <c r="D33" s="31"/>
      <c r="E33" s="30"/>
      <c r="F33" s="30"/>
    </row>
    <row r="34" spans="1:6" ht="27" customHeight="1" x14ac:dyDescent="0.3">
      <c r="A34" s="223" t="s">
        <v>65</v>
      </c>
      <c r="B34" s="224"/>
      <c r="C34" s="224"/>
      <c r="D34" s="224"/>
      <c r="E34" s="224"/>
      <c r="F34" s="224"/>
    </row>
    <row r="35" spans="1:6" s="55" customFormat="1" ht="69" customHeight="1" x14ac:dyDescent="0.3">
      <c r="A35" s="32" t="s">
        <v>94</v>
      </c>
      <c r="B35" s="35" t="s">
        <v>95</v>
      </c>
      <c r="C35" s="35" t="s">
        <v>96</v>
      </c>
      <c r="D35" s="32" t="s">
        <v>69</v>
      </c>
      <c r="E35" s="54" t="s">
        <v>97</v>
      </c>
      <c r="F35" s="35" t="s">
        <v>71</v>
      </c>
    </row>
    <row r="36" spans="1:6" ht="29.25" customHeight="1" x14ac:dyDescent="0.3">
      <c r="A36" s="37">
        <v>96616.5</v>
      </c>
      <c r="B36" s="36">
        <f>671051.02+78679.2</f>
        <v>749730.22</v>
      </c>
      <c r="C36" s="36">
        <f>707142.92+77696.3</f>
        <v>784839.22000000009</v>
      </c>
      <c r="D36" s="36">
        <f>B36</f>
        <v>749730.22</v>
      </c>
      <c r="E36" s="37">
        <f t="shared" ref="E36:E40" si="0">A36+B36-C36</f>
        <v>61507.499999999884</v>
      </c>
      <c r="F36" s="34" t="s">
        <v>72</v>
      </c>
    </row>
    <row r="37" spans="1:6" ht="15.75" customHeight="1" x14ac:dyDescent="0.3">
      <c r="A37" s="37">
        <v>19159.369999999995</v>
      </c>
      <c r="B37" s="36">
        <v>268359.2</v>
      </c>
      <c r="C37" s="36">
        <v>270660.34999999998</v>
      </c>
      <c r="D37" s="36">
        <f t="shared" ref="D37:D38" si="1">B37</f>
        <v>268359.2</v>
      </c>
      <c r="E37" s="37">
        <f t="shared" si="0"/>
        <v>16858.22000000003</v>
      </c>
      <c r="F37" s="34" t="s">
        <v>73</v>
      </c>
    </row>
    <row r="38" spans="1:6" ht="36" customHeight="1" x14ac:dyDescent="0.3">
      <c r="A38" s="37">
        <v>32864.979999999981</v>
      </c>
      <c r="B38" s="36">
        <v>252855.06</v>
      </c>
      <c r="C38" s="36">
        <v>274268.53999999998</v>
      </c>
      <c r="D38" s="36">
        <f t="shared" si="1"/>
        <v>252855.06</v>
      </c>
      <c r="E38" s="37">
        <f t="shared" si="0"/>
        <v>11451.5</v>
      </c>
      <c r="F38" s="34" t="s">
        <v>74</v>
      </c>
    </row>
    <row r="39" spans="1:6" s="69" customFormat="1" ht="18.75" customHeight="1" x14ac:dyDescent="0.3">
      <c r="A39" s="65">
        <v>38521.049999999988</v>
      </c>
      <c r="B39" s="66">
        <v>154222.22</v>
      </c>
      <c r="C39" s="66">
        <v>166618.79</v>
      </c>
      <c r="D39" s="67"/>
      <c r="E39" s="65">
        <f t="shared" si="0"/>
        <v>26124.479999999981</v>
      </c>
      <c r="F39" s="68" t="s">
        <v>75</v>
      </c>
    </row>
    <row r="40" spans="1:6" s="69" customFormat="1" ht="25.5" customHeight="1" x14ac:dyDescent="0.3">
      <c r="A40" s="65">
        <v>19928.98</v>
      </c>
      <c r="B40" s="66">
        <f>'сирен буль д8'!AN6</f>
        <v>0</v>
      </c>
      <c r="C40" s="66">
        <f>'сирен буль д8'!AO6</f>
        <v>0</v>
      </c>
      <c r="D40" s="67"/>
      <c r="E40" s="65">
        <f t="shared" si="0"/>
        <v>19928.98</v>
      </c>
      <c r="F40" s="68" t="s">
        <v>76</v>
      </c>
    </row>
    <row r="41" spans="1:6" x14ac:dyDescent="0.3">
      <c r="A41" s="38">
        <f>A36+A37+A38+A39+A40</f>
        <v>207090.87999999998</v>
      </c>
      <c r="B41" s="38">
        <f>B36+B37+B38+B39+B40</f>
        <v>1425166.7</v>
      </c>
      <c r="C41" s="38">
        <f>C36+C37+C38+C39+C40</f>
        <v>1496386.9000000001</v>
      </c>
      <c r="D41" s="38">
        <f>D36+D37+D38+D39+D40</f>
        <v>1270944.48</v>
      </c>
      <c r="E41" s="38">
        <f>E36+E37+E38+E39+E40</f>
        <v>135870.67999999991</v>
      </c>
      <c r="F41" s="39" t="s">
        <v>77</v>
      </c>
    </row>
    <row r="42" spans="1:6" x14ac:dyDescent="0.3">
      <c r="A42" s="40"/>
      <c r="B42" s="40"/>
      <c r="C42" s="41"/>
      <c r="D42" s="40"/>
      <c r="E42" s="41"/>
      <c r="F42" s="40"/>
    </row>
    <row r="43" spans="1:6" x14ac:dyDescent="0.3">
      <c r="A43" s="225" t="s">
        <v>78</v>
      </c>
      <c r="B43" s="222"/>
      <c r="C43" s="222"/>
      <c r="D43" s="222"/>
      <c r="E43" s="222"/>
      <c r="F43" s="26"/>
    </row>
    <row r="44" spans="1:6" ht="70.5" customHeight="1" x14ac:dyDescent="0.3">
      <c r="A44" s="32" t="s">
        <v>94</v>
      </c>
      <c r="B44" s="35" t="s">
        <v>95</v>
      </c>
      <c r="C44" s="35" t="s">
        <v>96</v>
      </c>
      <c r="D44" s="32" t="s">
        <v>69</v>
      </c>
      <c r="E44" s="54" t="s">
        <v>97</v>
      </c>
      <c r="F44" s="35" t="s">
        <v>79</v>
      </c>
    </row>
    <row r="45" spans="1:6" ht="16.5" customHeight="1" x14ac:dyDescent="0.3">
      <c r="A45" s="37">
        <v>112887.16000000003</v>
      </c>
      <c r="B45" s="37">
        <v>552591.29</v>
      </c>
      <c r="C45" s="37">
        <v>554769.91</v>
      </c>
      <c r="D45" s="37">
        <f>C45</f>
        <v>554769.91</v>
      </c>
      <c r="E45" s="37">
        <f t="shared" ref="E45:E48" si="2">A45+B45-C45</f>
        <v>110708.54000000004</v>
      </c>
      <c r="F45" s="34" t="s">
        <v>80</v>
      </c>
    </row>
    <row r="46" spans="1:6" ht="15.75" customHeight="1" x14ac:dyDescent="0.3">
      <c r="A46" s="37">
        <v>345675.15000000026</v>
      </c>
      <c r="B46" s="37">
        <v>773854.69</v>
      </c>
      <c r="C46" s="37">
        <v>803700.87</v>
      </c>
      <c r="D46" s="37">
        <f t="shared" ref="D46:D48" si="3">C46</f>
        <v>803700.87</v>
      </c>
      <c r="E46" s="37">
        <f t="shared" si="2"/>
        <v>315828.97000000032</v>
      </c>
      <c r="F46" s="34" t="s">
        <v>81</v>
      </c>
    </row>
    <row r="47" spans="1:6" ht="13.5" customHeight="1" x14ac:dyDescent="0.3">
      <c r="A47" s="37">
        <v>527874.05999999959</v>
      </c>
      <c r="B47" s="37">
        <v>2340947.0299999998</v>
      </c>
      <c r="C47" s="37">
        <v>2184499.7000000002</v>
      </c>
      <c r="D47" s="37">
        <f>C47</f>
        <v>2184499.7000000002</v>
      </c>
      <c r="E47" s="37">
        <f t="shared" si="2"/>
        <v>684321.3899999992</v>
      </c>
      <c r="F47" s="34" t="s">
        <v>82</v>
      </c>
    </row>
    <row r="48" spans="1:6" ht="33.75" customHeight="1" x14ac:dyDescent="0.3">
      <c r="A48" s="37">
        <v>6542.6000000000022</v>
      </c>
      <c r="B48" s="37">
        <v>0</v>
      </c>
      <c r="C48" s="37">
        <v>2765.68</v>
      </c>
      <c r="D48" s="37">
        <f t="shared" si="3"/>
        <v>2765.68</v>
      </c>
      <c r="E48" s="37">
        <f t="shared" si="2"/>
        <v>3776.9200000000023</v>
      </c>
      <c r="F48" s="34" t="s">
        <v>83</v>
      </c>
    </row>
    <row r="49" spans="1:6" x14ac:dyDescent="0.3">
      <c r="A49" s="38">
        <f>A45+A46+A47+A48</f>
        <v>992978.96999999986</v>
      </c>
      <c r="B49" s="38">
        <f>B45+B46+B47+B48</f>
        <v>3667393.01</v>
      </c>
      <c r="C49" s="38">
        <f>C45+C46+C47+C48</f>
        <v>3545736.1600000006</v>
      </c>
      <c r="D49" s="38">
        <f t="shared" ref="D49:E49" si="4">D45+D46+D47+D48</f>
        <v>3545736.1600000006</v>
      </c>
      <c r="E49" s="38">
        <f t="shared" si="4"/>
        <v>1114635.8199999994</v>
      </c>
      <c r="F49" s="39" t="s">
        <v>13</v>
      </c>
    </row>
    <row r="50" spans="1:6" x14ac:dyDescent="0.3">
      <c r="A50" s="40"/>
      <c r="B50" s="40"/>
      <c r="C50" s="40"/>
      <c r="D50" s="40"/>
      <c r="E50" s="40"/>
      <c r="F50" s="40"/>
    </row>
    <row r="51" spans="1:6" s="27" customFormat="1" ht="51.75" customHeight="1" x14ac:dyDescent="0.3">
      <c r="A51" s="226" t="s">
        <v>84</v>
      </c>
      <c r="B51" s="227"/>
      <c r="C51" s="227"/>
      <c r="D51" s="227"/>
      <c r="E51" s="227"/>
      <c r="F51" s="227"/>
    </row>
    <row r="52" spans="1:6" s="27" customFormat="1" ht="47.25" customHeight="1" x14ac:dyDescent="0.3">
      <c r="A52" s="43" t="s">
        <v>85</v>
      </c>
      <c r="B52" s="43" t="s">
        <v>86</v>
      </c>
      <c r="C52" s="43" t="s">
        <v>87</v>
      </c>
      <c r="D52" s="59" t="s">
        <v>102</v>
      </c>
      <c r="E52" s="26"/>
      <c r="F52" s="26"/>
    </row>
    <row r="53" spans="1:6" s="48" customFormat="1" ht="24.75" customHeight="1" x14ac:dyDescent="0.3">
      <c r="A53" s="44">
        <v>1</v>
      </c>
      <c r="B53" s="45"/>
      <c r="C53" s="45" t="s">
        <v>89</v>
      </c>
      <c r="D53" s="71">
        <f>D54+D55</f>
        <v>85000</v>
      </c>
      <c r="E53" s="47"/>
      <c r="F53" s="47"/>
    </row>
    <row r="54" spans="1:6" s="27" customFormat="1" ht="33" customHeight="1" x14ac:dyDescent="0.3">
      <c r="A54" s="56" t="s">
        <v>90</v>
      </c>
      <c r="B54" s="72">
        <v>42217</v>
      </c>
      <c r="C54" s="61" t="s">
        <v>98</v>
      </c>
      <c r="D54" s="70">
        <v>60000</v>
      </c>
      <c r="E54" s="26"/>
      <c r="F54" s="26"/>
    </row>
    <row r="55" spans="1:6" ht="31.5" customHeight="1" x14ac:dyDescent="0.3">
      <c r="A55" s="56" t="s">
        <v>101</v>
      </c>
      <c r="B55" s="72">
        <v>42217</v>
      </c>
      <c r="C55" s="61" t="s">
        <v>100</v>
      </c>
      <c r="D55" s="70">
        <v>25000</v>
      </c>
      <c r="E55" s="23"/>
      <c r="F55" s="23"/>
    </row>
    <row r="56" spans="1:6" x14ac:dyDescent="0.3">
      <c r="A56" s="21"/>
      <c r="B56" s="21"/>
      <c r="C56" s="23"/>
      <c r="D56" s="23"/>
      <c r="E56" s="23"/>
      <c r="F56" s="23"/>
    </row>
    <row r="61" spans="1:6" ht="52.5" customHeight="1" x14ac:dyDescent="0.3"/>
    <row r="64" spans="1:6" x14ac:dyDescent="0.3">
      <c r="B64" s="57"/>
      <c r="C64" s="57"/>
      <c r="D64" s="58"/>
    </row>
  </sheetData>
  <mergeCells count="38">
    <mergeCell ref="B26:F26"/>
    <mergeCell ref="A27:F27"/>
    <mergeCell ref="A34:F34"/>
    <mergeCell ref="A43:E43"/>
    <mergeCell ref="A51:F51"/>
    <mergeCell ref="B25:F25"/>
    <mergeCell ref="C15:D15"/>
    <mergeCell ref="E15:F15"/>
    <mergeCell ref="A17:F17"/>
    <mergeCell ref="C18:D18"/>
    <mergeCell ref="E18:F18"/>
    <mergeCell ref="A19:F19"/>
    <mergeCell ref="A20:F20"/>
    <mergeCell ref="B24:F24"/>
    <mergeCell ref="C12:D12"/>
    <mergeCell ref="E12:F12"/>
    <mergeCell ref="C13:D13"/>
    <mergeCell ref="E13:F13"/>
    <mergeCell ref="C14:D14"/>
    <mergeCell ref="E14:F14"/>
    <mergeCell ref="C9:D9"/>
    <mergeCell ref="E9:F9"/>
    <mergeCell ref="C10:D10"/>
    <mergeCell ref="E10:F10"/>
    <mergeCell ref="C11:D11"/>
    <mergeCell ref="E11:F11"/>
    <mergeCell ref="C6:D6"/>
    <mergeCell ref="E6:F6"/>
    <mergeCell ref="C7:D7"/>
    <mergeCell ref="E7:F7"/>
    <mergeCell ref="C8:D8"/>
    <mergeCell ref="E8:F8"/>
    <mergeCell ref="A1:F1"/>
    <mergeCell ref="A3:F3"/>
    <mergeCell ref="C4:D4"/>
    <mergeCell ref="E4:F4"/>
    <mergeCell ref="C5:D5"/>
    <mergeCell ref="E5:F5"/>
  </mergeCells>
  <pageMargins left="0.31496062992125984" right="0.11811023622047245" top="0.74803149606299213" bottom="0.74803149606299213" header="0.31496062992125984" footer="0.31496062992125984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topLeftCell="A40" workbookViewId="0">
      <selection activeCell="I42" sqref="I42"/>
    </sheetView>
  </sheetViews>
  <sheetFormatPr defaultColWidth="9.109375" defaultRowHeight="13.8" x14ac:dyDescent="0.3"/>
  <cols>
    <col min="1" max="2" width="12.6640625" style="52" customWidth="1"/>
    <col min="3" max="3" width="14.6640625" style="17" customWidth="1"/>
    <col min="4" max="4" width="15.5546875" style="17" customWidth="1"/>
    <col min="5" max="5" width="13.33203125" style="17" customWidth="1"/>
    <col min="6" max="6" width="26.33203125" style="17" customWidth="1"/>
    <col min="7" max="8" width="9.109375" style="17"/>
    <col min="9" max="9" width="9.44140625" style="17" bestFit="1" customWidth="1"/>
    <col min="10" max="16384" width="9.109375" style="17"/>
  </cols>
  <sheetData>
    <row r="1" spans="1:6" ht="18.75" customHeight="1" x14ac:dyDescent="0.3">
      <c r="A1" s="197" t="s">
        <v>31</v>
      </c>
      <c r="B1" s="197"/>
      <c r="C1" s="197"/>
      <c r="D1" s="197"/>
      <c r="E1" s="197"/>
      <c r="F1" s="197"/>
    </row>
    <row r="2" spans="1:6" x14ac:dyDescent="0.3">
      <c r="A2" s="18"/>
      <c r="B2" s="18"/>
      <c r="C2" s="18"/>
      <c r="D2" s="18"/>
      <c r="E2" s="18"/>
      <c r="F2" s="18"/>
    </row>
    <row r="3" spans="1:6" ht="24" customHeight="1" x14ac:dyDescent="0.3">
      <c r="A3" s="198" t="s">
        <v>32</v>
      </c>
      <c r="B3" s="198"/>
      <c r="C3" s="198"/>
      <c r="D3" s="198"/>
      <c r="E3" s="198"/>
      <c r="F3" s="198"/>
    </row>
    <row r="4" spans="1:6" x14ac:dyDescent="0.3">
      <c r="A4" s="19">
        <v>1</v>
      </c>
      <c r="B4" s="20"/>
      <c r="C4" s="199" t="s">
        <v>33</v>
      </c>
      <c r="D4" s="200"/>
      <c r="E4" s="201">
        <v>1995</v>
      </c>
      <c r="F4" s="201"/>
    </row>
    <row r="5" spans="1:6" x14ac:dyDescent="0.3">
      <c r="A5" s="19">
        <v>2</v>
      </c>
      <c r="B5" s="20"/>
      <c r="C5" s="199" t="s">
        <v>34</v>
      </c>
      <c r="D5" s="200"/>
      <c r="E5" s="201">
        <v>9</v>
      </c>
      <c r="F5" s="201"/>
    </row>
    <row r="6" spans="1:6" x14ac:dyDescent="0.3">
      <c r="A6" s="19">
        <v>3</v>
      </c>
      <c r="B6" s="20"/>
      <c r="C6" s="199" t="s">
        <v>35</v>
      </c>
      <c r="D6" s="200"/>
      <c r="E6" s="201">
        <v>142</v>
      </c>
      <c r="F6" s="201"/>
    </row>
    <row r="7" spans="1:6" x14ac:dyDescent="0.3">
      <c r="A7" s="19">
        <v>4</v>
      </c>
      <c r="B7" s="20"/>
      <c r="C7" s="199" t="s">
        <v>36</v>
      </c>
      <c r="D7" s="200"/>
      <c r="E7" s="229">
        <f>D30</f>
        <v>7126.7</v>
      </c>
      <c r="F7" s="201"/>
    </row>
    <row r="8" spans="1:6" x14ac:dyDescent="0.3">
      <c r="A8" s="19">
        <v>5</v>
      </c>
      <c r="B8" s="20"/>
      <c r="C8" s="199" t="s">
        <v>37</v>
      </c>
      <c r="D8" s="200"/>
      <c r="E8" s="201">
        <v>0</v>
      </c>
      <c r="F8" s="201"/>
    </row>
    <row r="9" spans="1:6" ht="28.5" customHeight="1" x14ac:dyDescent="0.3">
      <c r="A9" s="19">
        <v>6</v>
      </c>
      <c r="B9" s="20"/>
      <c r="C9" s="199" t="s">
        <v>38</v>
      </c>
      <c r="D9" s="200"/>
      <c r="E9" s="201">
        <v>1180.5999999999999</v>
      </c>
      <c r="F9" s="201"/>
    </row>
    <row r="10" spans="1:6" ht="60.75" customHeight="1" x14ac:dyDescent="0.3">
      <c r="A10" s="19">
        <v>7</v>
      </c>
      <c r="B10" s="20"/>
      <c r="C10" s="199" t="s">
        <v>39</v>
      </c>
      <c r="D10" s="200"/>
      <c r="E10" s="202" t="s">
        <v>40</v>
      </c>
      <c r="F10" s="203"/>
    </row>
    <row r="11" spans="1:6" x14ac:dyDescent="0.3">
      <c r="A11" s="19">
        <v>8</v>
      </c>
      <c r="B11" s="20"/>
      <c r="C11" s="199" t="s">
        <v>41</v>
      </c>
      <c r="D11" s="200"/>
      <c r="E11" s="204" t="s">
        <v>42</v>
      </c>
      <c r="F11" s="205"/>
    </row>
    <row r="12" spans="1:6" x14ac:dyDescent="0.3">
      <c r="A12" s="19">
        <v>9</v>
      </c>
      <c r="B12" s="20"/>
      <c r="C12" s="199" t="s">
        <v>43</v>
      </c>
      <c r="D12" s="200"/>
      <c r="E12" s="206" t="s">
        <v>42</v>
      </c>
      <c r="F12" s="206"/>
    </row>
    <row r="13" spans="1:6" ht="45" customHeight="1" x14ac:dyDescent="0.3">
      <c r="A13" s="19">
        <v>10</v>
      </c>
      <c r="B13" s="20"/>
      <c r="C13" s="199" t="s">
        <v>44</v>
      </c>
      <c r="D13" s="200"/>
      <c r="E13" s="206" t="s">
        <v>42</v>
      </c>
      <c r="F13" s="206"/>
    </row>
    <row r="14" spans="1:6" ht="30.75" customHeight="1" x14ac:dyDescent="0.3">
      <c r="A14" s="19">
        <v>11</v>
      </c>
      <c r="B14" s="20"/>
      <c r="C14" s="199" t="s">
        <v>45</v>
      </c>
      <c r="D14" s="200"/>
      <c r="E14" s="207" t="s">
        <v>46</v>
      </c>
      <c r="F14" s="208"/>
    </row>
    <row r="15" spans="1:6" ht="110.25" customHeight="1" x14ac:dyDescent="0.3">
      <c r="A15" s="19">
        <v>12</v>
      </c>
      <c r="B15" s="20"/>
      <c r="C15" s="202" t="s">
        <v>47</v>
      </c>
      <c r="D15" s="203"/>
      <c r="E15" s="211" t="s">
        <v>48</v>
      </c>
      <c r="F15" s="212"/>
    </row>
    <row r="16" spans="1:6" ht="29.25" customHeight="1" x14ac:dyDescent="0.3">
      <c r="A16" s="21"/>
      <c r="B16" s="21"/>
      <c r="C16" s="21"/>
      <c r="D16" s="22"/>
      <c r="E16" s="22"/>
      <c r="F16" s="42"/>
    </row>
    <row r="17" spans="1:7" ht="22.5" customHeight="1" x14ac:dyDescent="0.3">
      <c r="A17" s="198" t="s">
        <v>49</v>
      </c>
      <c r="B17" s="198"/>
      <c r="C17" s="198"/>
      <c r="D17" s="198"/>
      <c r="E17" s="198"/>
      <c r="F17" s="198"/>
    </row>
    <row r="18" spans="1:7" ht="54" customHeight="1" x14ac:dyDescent="0.3">
      <c r="A18" s="19">
        <v>1</v>
      </c>
      <c r="B18" s="20"/>
      <c r="C18" s="207" t="s">
        <v>50</v>
      </c>
      <c r="D18" s="208"/>
      <c r="E18" s="228" t="s">
        <v>105</v>
      </c>
      <c r="F18" s="228"/>
      <c r="G18" s="77"/>
    </row>
    <row r="19" spans="1:7" ht="21.75" customHeight="1" x14ac:dyDescent="0.3">
      <c r="A19" s="210"/>
      <c r="B19" s="210"/>
      <c r="C19" s="210"/>
      <c r="D19" s="210"/>
      <c r="E19" s="210"/>
      <c r="F19" s="210"/>
    </row>
    <row r="20" spans="1:7" ht="25.5" customHeight="1" x14ac:dyDescent="0.3">
      <c r="A20" s="213" t="s">
        <v>92</v>
      </c>
      <c r="B20" s="213"/>
      <c r="C20" s="213"/>
      <c r="D20" s="213"/>
      <c r="E20" s="213"/>
      <c r="F20" s="213"/>
    </row>
    <row r="21" spans="1:7" s="27" customFormat="1" ht="36.75" customHeight="1" x14ac:dyDescent="0.3">
      <c r="A21" s="62">
        <v>1</v>
      </c>
      <c r="B21" s="64"/>
      <c r="C21" s="61" t="s">
        <v>98</v>
      </c>
      <c r="D21" s="61" t="s">
        <v>99</v>
      </c>
      <c r="E21" s="53"/>
      <c r="F21" s="26"/>
    </row>
    <row r="22" spans="1:7" s="27" customFormat="1" ht="24" x14ac:dyDescent="0.3">
      <c r="A22" s="63">
        <v>2</v>
      </c>
      <c r="B22" s="60"/>
      <c r="C22" s="61" t="s">
        <v>103</v>
      </c>
      <c r="D22" s="61" t="s">
        <v>99</v>
      </c>
      <c r="E22" s="53"/>
      <c r="F22" s="26"/>
    </row>
    <row r="23" spans="1:7" ht="46.5" customHeight="1" x14ac:dyDescent="0.3">
      <c r="A23" s="21"/>
      <c r="B23" s="21"/>
      <c r="C23" s="42"/>
      <c r="D23" s="42"/>
      <c r="E23" s="42"/>
      <c r="F23" s="42"/>
    </row>
    <row r="24" spans="1:7" ht="15.75" customHeight="1" x14ac:dyDescent="0.3">
      <c r="A24" s="28"/>
      <c r="B24" s="218" t="s">
        <v>57</v>
      </c>
      <c r="C24" s="218"/>
      <c r="D24" s="218"/>
      <c r="E24" s="218"/>
      <c r="F24" s="218"/>
    </row>
    <row r="25" spans="1:7" ht="15" customHeight="1" x14ac:dyDescent="0.3">
      <c r="A25" s="28"/>
      <c r="B25" s="209" t="s">
        <v>58</v>
      </c>
      <c r="C25" s="210"/>
      <c r="D25" s="210"/>
      <c r="E25" s="210"/>
      <c r="F25" s="210"/>
    </row>
    <row r="26" spans="1:7" ht="21.75" customHeight="1" x14ac:dyDescent="0.3">
      <c r="A26" s="26"/>
      <c r="B26" s="219" t="s">
        <v>93</v>
      </c>
      <c r="C26" s="220"/>
      <c r="D26" s="220"/>
      <c r="E26" s="220"/>
      <c r="F26" s="220"/>
    </row>
    <row r="27" spans="1:7" x14ac:dyDescent="0.3">
      <c r="A27" s="221" t="s">
        <v>60</v>
      </c>
      <c r="B27" s="222"/>
      <c r="C27" s="222"/>
      <c r="D27" s="222"/>
      <c r="E27" s="222"/>
      <c r="F27" s="222"/>
    </row>
    <row r="28" spans="1:7" x14ac:dyDescent="0.3">
      <c r="A28" s="26"/>
      <c r="B28" s="29"/>
      <c r="C28" s="30"/>
      <c r="D28" s="31"/>
      <c r="E28" s="30"/>
      <c r="F28" s="30"/>
    </row>
    <row r="29" spans="1:7" x14ac:dyDescent="0.3">
      <c r="A29" s="26" t="s">
        <v>61</v>
      </c>
      <c r="B29" s="29"/>
      <c r="C29" s="30"/>
      <c r="D29" s="31"/>
      <c r="E29" s="30"/>
      <c r="F29" s="30"/>
    </row>
    <row r="30" spans="1:7" x14ac:dyDescent="0.3">
      <c r="A30" s="26" t="s">
        <v>104</v>
      </c>
      <c r="B30" s="29"/>
      <c r="C30" s="30"/>
      <c r="D30" s="75">
        <v>7126.7</v>
      </c>
      <c r="E30" s="30"/>
      <c r="F30" s="30"/>
    </row>
    <row r="31" spans="1:7" x14ac:dyDescent="0.3">
      <c r="A31" s="26" t="s">
        <v>63</v>
      </c>
      <c r="B31" s="29"/>
      <c r="C31" s="30"/>
      <c r="D31" s="31"/>
      <c r="E31" s="30"/>
      <c r="F31" s="30"/>
    </row>
    <row r="32" spans="1:7" x14ac:dyDescent="0.3">
      <c r="A32" s="26" t="s">
        <v>64</v>
      </c>
      <c r="B32" s="29"/>
      <c r="C32" s="30"/>
      <c r="D32" s="31"/>
      <c r="E32" s="30"/>
      <c r="F32" s="30"/>
    </row>
    <row r="33" spans="1:13" x14ac:dyDescent="0.3">
      <c r="A33" s="26"/>
      <c r="B33" s="29"/>
      <c r="C33" s="30"/>
      <c r="D33" s="31"/>
      <c r="E33" s="30"/>
      <c r="F33" s="30"/>
    </row>
    <row r="34" spans="1:13" ht="27" customHeight="1" x14ac:dyDescent="0.3">
      <c r="A34" s="223" t="s">
        <v>65</v>
      </c>
      <c r="B34" s="224"/>
      <c r="C34" s="224"/>
      <c r="D34" s="224"/>
      <c r="E34" s="224"/>
      <c r="F34" s="224"/>
    </row>
    <row r="35" spans="1:13" s="55" customFormat="1" ht="69" customHeight="1" x14ac:dyDescent="0.3">
      <c r="A35" s="32" t="s">
        <v>94</v>
      </c>
      <c r="B35" s="35" t="s">
        <v>95</v>
      </c>
      <c r="C35" s="35" t="s">
        <v>96</v>
      </c>
      <c r="D35" s="32" t="s">
        <v>69</v>
      </c>
      <c r="E35" s="54" t="s">
        <v>97</v>
      </c>
      <c r="F35" s="35" t="s">
        <v>71</v>
      </c>
    </row>
    <row r="36" spans="1:13" ht="29.25" customHeight="1" x14ac:dyDescent="0.3">
      <c r="A36" s="37">
        <v>96616.5</v>
      </c>
      <c r="B36" s="36">
        <f>'сирен буль д8'!AN4+'сирен буль д8'!AN9</f>
        <v>749730.22</v>
      </c>
      <c r="C36" s="36">
        <f>'сирен буль д8'!AO4+'сирен буль д8'!AO9</f>
        <v>784839.22000000009</v>
      </c>
      <c r="D36" s="36">
        <f>B36</f>
        <v>749730.22</v>
      </c>
      <c r="E36" s="37">
        <f t="shared" ref="E36:E40" si="0">A36+B36-C36</f>
        <v>61507.499999999884</v>
      </c>
      <c r="F36" s="34" t="s">
        <v>72</v>
      </c>
    </row>
    <row r="37" spans="1:13" ht="15.75" customHeight="1" x14ac:dyDescent="0.3">
      <c r="A37" s="37">
        <v>19159.369999999995</v>
      </c>
      <c r="B37" s="36">
        <f>'сирен буль д8'!AN7</f>
        <v>268202.37</v>
      </c>
      <c r="C37" s="36">
        <f>'сирен буль д8'!AO7</f>
        <v>270660.35000000003</v>
      </c>
      <c r="D37" s="36">
        <f t="shared" ref="D37:D38" si="1">B37</f>
        <v>268202.37</v>
      </c>
      <c r="E37" s="37">
        <f t="shared" si="0"/>
        <v>16701.389999999956</v>
      </c>
      <c r="F37" s="34" t="s">
        <v>73</v>
      </c>
    </row>
    <row r="38" spans="1:13" ht="36" customHeight="1" x14ac:dyDescent="0.3">
      <c r="A38" s="37">
        <v>32864.979999999981</v>
      </c>
      <c r="B38" s="36">
        <f>'сирен буль д8'!AN11</f>
        <v>252855.06</v>
      </c>
      <c r="C38" s="36">
        <f>'сирен буль д8'!AO11</f>
        <v>274268.53999999998</v>
      </c>
      <c r="D38" s="36">
        <f t="shared" si="1"/>
        <v>252855.06</v>
      </c>
      <c r="E38" s="37">
        <f t="shared" si="0"/>
        <v>11451.5</v>
      </c>
      <c r="F38" s="34" t="s">
        <v>74</v>
      </c>
      <c r="I38" s="79" t="s">
        <v>107</v>
      </c>
      <c r="J38" s="79" t="s">
        <v>108</v>
      </c>
      <c r="K38" s="79" t="s">
        <v>109</v>
      </c>
      <c r="L38" s="79" t="s">
        <v>110</v>
      </c>
      <c r="M38" s="79" t="s">
        <v>111</v>
      </c>
    </row>
    <row r="39" spans="1:13" ht="42.75" customHeight="1" x14ac:dyDescent="0.3">
      <c r="A39" s="37">
        <v>38521.049999999988</v>
      </c>
      <c r="B39" s="36">
        <f>'сирен буль д8'!AN5</f>
        <v>154158.52000000002</v>
      </c>
      <c r="C39" s="36">
        <f>'сирен буль д8'!AO5+M39</f>
        <v>179368.79</v>
      </c>
      <c r="D39" s="74"/>
      <c r="E39" s="37">
        <f t="shared" si="0"/>
        <v>13310.779999999999</v>
      </c>
      <c r="F39" s="78" t="s">
        <v>106</v>
      </c>
      <c r="I39" s="79">
        <v>3000</v>
      </c>
      <c r="J39" s="79">
        <v>1350</v>
      </c>
      <c r="K39" s="79">
        <v>2400</v>
      </c>
      <c r="L39" s="79">
        <v>6000</v>
      </c>
      <c r="M39" s="80">
        <f>I39+J39+K39+L39</f>
        <v>12750</v>
      </c>
    </row>
    <row r="40" spans="1:13" ht="27.75" customHeight="1" x14ac:dyDescent="0.3">
      <c r="A40" s="37">
        <v>19928.98</v>
      </c>
      <c r="B40" s="36">
        <f>'сирен буль д8'!AN6</f>
        <v>0</v>
      </c>
      <c r="C40" s="36">
        <f>'сирен буль д8'!AO6</f>
        <v>0</v>
      </c>
      <c r="D40" s="74"/>
      <c r="E40" s="37">
        <f t="shared" si="0"/>
        <v>19928.98</v>
      </c>
      <c r="F40" s="34" t="s">
        <v>76</v>
      </c>
    </row>
    <row r="41" spans="1:13" x14ac:dyDescent="0.3">
      <c r="A41" s="38">
        <f>A36+A37+A38+A39+A40</f>
        <v>207090.87999999998</v>
      </c>
      <c r="B41" s="38">
        <f>B36+B37+B38+B39+B40</f>
        <v>1424946.17</v>
      </c>
      <c r="C41" s="38">
        <f>C36+C37+C38+C39+C40</f>
        <v>1509136.9000000001</v>
      </c>
      <c r="D41" s="38">
        <f>D36+D37+D38+D39+D40</f>
        <v>1270787.6499999999</v>
      </c>
      <c r="E41" s="38">
        <f>E36+E37+E38+E39+E40</f>
        <v>122900.14999999983</v>
      </c>
      <c r="F41" s="39" t="s">
        <v>77</v>
      </c>
    </row>
    <row r="42" spans="1:13" x14ac:dyDescent="0.3">
      <c r="A42" s="40"/>
      <c r="B42" s="40"/>
      <c r="C42" s="41"/>
      <c r="D42" s="40"/>
      <c r="E42" s="41"/>
      <c r="F42" s="40"/>
      <c r="I42" s="58"/>
    </row>
    <row r="43" spans="1:13" x14ac:dyDescent="0.3">
      <c r="A43" s="225" t="s">
        <v>78</v>
      </c>
      <c r="B43" s="222"/>
      <c r="C43" s="222"/>
      <c r="D43" s="222"/>
      <c r="E43" s="222"/>
      <c r="F43" s="26"/>
    </row>
    <row r="44" spans="1:13" ht="70.5" customHeight="1" x14ac:dyDescent="0.3">
      <c r="A44" s="32" t="s">
        <v>94</v>
      </c>
      <c r="B44" s="35" t="s">
        <v>95</v>
      </c>
      <c r="C44" s="35" t="s">
        <v>96</v>
      </c>
      <c r="D44" s="32" t="s">
        <v>69</v>
      </c>
      <c r="E44" s="54" t="s">
        <v>97</v>
      </c>
      <c r="F44" s="35" t="s">
        <v>79</v>
      </c>
    </row>
    <row r="45" spans="1:13" ht="16.5" customHeight="1" x14ac:dyDescent="0.3">
      <c r="A45" s="37">
        <v>112887.16000000003</v>
      </c>
      <c r="B45" s="37">
        <f>'сирен буль д8'!AN15</f>
        <v>552591.29</v>
      </c>
      <c r="C45" s="37">
        <f>'сирен буль д8'!AO15</f>
        <v>554769.91</v>
      </c>
      <c r="D45" s="37">
        <f>C45</f>
        <v>554769.91</v>
      </c>
      <c r="E45" s="37">
        <f t="shared" ref="E45:E48" si="2">A45+B45-C45</f>
        <v>110708.54000000004</v>
      </c>
      <c r="F45" s="34" t="s">
        <v>80</v>
      </c>
    </row>
    <row r="46" spans="1:13" ht="15.75" customHeight="1" x14ac:dyDescent="0.3">
      <c r="A46" s="37">
        <v>345675.15000000026</v>
      </c>
      <c r="B46" s="37">
        <f>'сирен буль д8'!AN14</f>
        <v>773854.69000000006</v>
      </c>
      <c r="C46" s="37">
        <f>'сирен буль д8'!AO14</f>
        <v>803700.87</v>
      </c>
      <c r="D46" s="37">
        <f t="shared" ref="D46:D48" si="3">C46</f>
        <v>803700.87</v>
      </c>
      <c r="E46" s="37">
        <f t="shared" si="2"/>
        <v>315828.97000000032</v>
      </c>
      <c r="F46" s="34" t="s">
        <v>81</v>
      </c>
    </row>
    <row r="47" spans="1:13" ht="13.5" customHeight="1" x14ac:dyDescent="0.3">
      <c r="A47" s="37">
        <v>527874.05999999959</v>
      </c>
      <c r="B47" s="37">
        <f>'сирен буль д8'!AN13</f>
        <v>2340947.0299999998</v>
      </c>
      <c r="C47" s="37">
        <f>'сирен буль д8'!AO13</f>
        <v>2184499.6999999997</v>
      </c>
      <c r="D47" s="37">
        <f>C47</f>
        <v>2184499.6999999997</v>
      </c>
      <c r="E47" s="37">
        <f t="shared" si="2"/>
        <v>684321.38999999966</v>
      </c>
      <c r="F47" s="34" t="s">
        <v>82</v>
      </c>
    </row>
    <row r="48" spans="1:13" ht="33.75" customHeight="1" x14ac:dyDescent="0.3">
      <c r="A48" s="37">
        <v>6542.6000000000022</v>
      </c>
      <c r="B48" s="37">
        <f>'сирен буль д8'!AN8</f>
        <v>0</v>
      </c>
      <c r="C48" s="37">
        <f>'сирен буль д8'!AO8</f>
        <v>2222.8399999999997</v>
      </c>
      <c r="D48" s="37">
        <f t="shared" si="3"/>
        <v>2222.8399999999997</v>
      </c>
      <c r="E48" s="37">
        <f t="shared" si="2"/>
        <v>4319.760000000002</v>
      </c>
      <c r="F48" s="34" t="s">
        <v>83</v>
      </c>
    </row>
    <row r="49" spans="1:6" x14ac:dyDescent="0.3">
      <c r="A49" s="38">
        <f>A45+A46+A47+A48</f>
        <v>992978.96999999986</v>
      </c>
      <c r="B49" s="38">
        <f>B45+B46+B47+B48</f>
        <v>3667393.01</v>
      </c>
      <c r="C49" s="38">
        <f>C45+C46+C47+C48</f>
        <v>3545193.3199999994</v>
      </c>
      <c r="D49" s="38">
        <f t="shared" ref="D49:E49" si="4">D45+D46+D47+D48</f>
        <v>3545193.3199999994</v>
      </c>
      <c r="E49" s="38">
        <f t="shared" si="4"/>
        <v>1115178.6599999999</v>
      </c>
      <c r="F49" s="39" t="s">
        <v>13</v>
      </c>
    </row>
    <row r="50" spans="1:6" x14ac:dyDescent="0.3">
      <c r="A50" s="40"/>
      <c r="B50" s="40"/>
      <c r="C50" s="40"/>
      <c r="D50" s="40"/>
      <c r="E50" s="40"/>
      <c r="F50" s="40"/>
    </row>
    <row r="51" spans="1:6" s="27" customFormat="1" ht="51.75" customHeight="1" x14ac:dyDescent="0.3">
      <c r="A51" s="226" t="s">
        <v>84</v>
      </c>
      <c r="B51" s="227"/>
      <c r="C51" s="227"/>
      <c r="D51" s="227"/>
      <c r="E51" s="227"/>
      <c r="F51" s="227"/>
    </row>
    <row r="52" spans="1:6" s="27" customFormat="1" ht="47.25" customHeight="1" x14ac:dyDescent="0.3">
      <c r="A52" s="43" t="s">
        <v>85</v>
      </c>
      <c r="B52" s="43" t="s">
        <v>86</v>
      </c>
      <c r="C52" s="43" t="s">
        <v>87</v>
      </c>
      <c r="D52" s="73" t="s">
        <v>102</v>
      </c>
      <c r="E52" s="26"/>
      <c r="F52" s="26"/>
    </row>
    <row r="53" spans="1:6" s="48" customFormat="1" ht="24.75" customHeight="1" x14ac:dyDescent="0.3">
      <c r="A53" s="44">
        <v>1</v>
      </c>
      <c r="B53" s="45"/>
      <c r="C53" s="45" t="s">
        <v>89</v>
      </c>
      <c r="D53" s="71">
        <f>D54+D55</f>
        <v>85000</v>
      </c>
      <c r="E53" s="47"/>
      <c r="F53" s="47"/>
    </row>
    <row r="54" spans="1:6" s="27" customFormat="1" ht="42.75" customHeight="1" x14ac:dyDescent="0.3">
      <c r="A54" s="56" t="s">
        <v>90</v>
      </c>
      <c r="B54" s="72">
        <v>42217</v>
      </c>
      <c r="C54" s="61" t="s">
        <v>98</v>
      </c>
      <c r="D54" s="70">
        <v>60000</v>
      </c>
      <c r="E54" s="26"/>
      <c r="F54" s="26"/>
    </row>
    <row r="55" spans="1:6" ht="24" x14ac:dyDescent="0.3">
      <c r="A55" s="56" t="s">
        <v>101</v>
      </c>
      <c r="B55" s="72">
        <v>42217</v>
      </c>
      <c r="C55" s="61" t="s">
        <v>100</v>
      </c>
      <c r="D55" s="70">
        <v>25000</v>
      </c>
      <c r="E55" s="42"/>
      <c r="F55" s="42"/>
    </row>
    <row r="56" spans="1:6" x14ac:dyDescent="0.3">
      <c r="A56" s="21"/>
      <c r="B56" s="21"/>
      <c r="C56" s="42"/>
      <c r="D56" s="42"/>
      <c r="E56" s="42"/>
      <c r="F56" s="42"/>
    </row>
  </sheetData>
  <mergeCells count="38">
    <mergeCell ref="A1:F1"/>
    <mergeCell ref="A3:F3"/>
    <mergeCell ref="C4:D4"/>
    <mergeCell ref="E4:F4"/>
    <mergeCell ref="C5:D5"/>
    <mergeCell ref="E5:F5"/>
    <mergeCell ref="C6:D6"/>
    <mergeCell ref="E6:F6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B25:F25"/>
    <mergeCell ref="C15:D15"/>
    <mergeCell ref="E15:F15"/>
    <mergeCell ref="A17:F17"/>
    <mergeCell ref="C18:D18"/>
    <mergeCell ref="E18:F18"/>
    <mergeCell ref="A19:F19"/>
    <mergeCell ref="A20:F20"/>
    <mergeCell ref="B24:F24"/>
    <mergeCell ref="B26:F26"/>
    <mergeCell ref="A27:F27"/>
    <mergeCell ref="A34:F34"/>
    <mergeCell ref="A43:E43"/>
    <mergeCell ref="A51:F51"/>
  </mergeCells>
  <pageMargins left="0.31496062992125984" right="0.11811023622047245" top="0.74803149606299213" bottom="0.74803149606299213" header="0.31496062992125984" footer="0.31496062992125984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6"/>
  <sheetViews>
    <sheetView workbookViewId="0">
      <pane xSplit="2" ySplit="3" topLeftCell="AE4" activePane="bottomRight" state="frozen"/>
      <selection pane="topRight" activeCell="C1" sqref="C1"/>
      <selection pane="bottomLeft" activeCell="A4" sqref="A4"/>
      <selection pane="bottomRight" activeCell="AL28" sqref="AL28"/>
    </sheetView>
  </sheetViews>
  <sheetFormatPr defaultColWidth="9.109375" defaultRowHeight="14.4" x14ac:dyDescent="0.3"/>
  <cols>
    <col min="1" max="2" width="9.109375" style="3"/>
    <col min="3" max="3" width="10.109375" style="3" customWidth="1"/>
    <col min="4" max="9" width="9.109375" style="3"/>
    <col min="10" max="10" width="9.5546875" style="3" customWidth="1"/>
    <col min="11" max="39" width="9.109375" style="3"/>
    <col min="40" max="40" width="10" style="3" customWidth="1"/>
    <col min="41" max="41" width="10.88671875" style="3" customWidth="1"/>
    <col min="42" max="42" width="9.109375" style="3"/>
    <col min="43" max="43" width="10.6640625" style="3" customWidth="1"/>
    <col min="44" max="16384" width="9.109375" style="3"/>
  </cols>
  <sheetData>
    <row r="1" spans="1:46" x14ac:dyDescent="0.3">
      <c r="A1" s="1" t="s">
        <v>0</v>
      </c>
      <c r="B1" s="1"/>
      <c r="C1" s="2"/>
    </row>
    <row r="2" spans="1:46" x14ac:dyDescent="0.3">
      <c r="A2" s="4"/>
      <c r="B2" s="4"/>
      <c r="C2" s="234" t="s">
        <v>1</v>
      </c>
      <c r="D2" s="234"/>
      <c r="E2" s="234"/>
      <c r="F2" s="234" t="s">
        <v>2</v>
      </c>
      <c r="G2" s="234"/>
      <c r="H2" s="234"/>
      <c r="I2" s="234" t="s">
        <v>3</v>
      </c>
      <c r="J2" s="234"/>
      <c r="K2" s="234"/>
      <c r="L2" s="234" t="s">
        <v>4</v>
      </c>
      <c r="M2" s="234"/>
      <c r="N2" s="234"/>
      <c r="O2" s="234" t="s">
        <v>5</v>
      </c>
      <c r="P2" s="234"/>
      <c r="Q2" s="234"/>
      <c r="R2" s="234" t="s">
        <v>6</v>
      </c>
      <c r="S2" s="234"/>
      <c r="T2" s="234"/>
      <c r="U2" s="234" t="s">
        <v>7</v>
      </c>
      <c r="V2" s="234"/>
      <c r="W2" s="234"/>
      <c r="X2" s="234" t="s">
        <v>8</v>
      </c>
      <c r="Y2" s="234"/>
      <c r="Z2" s="234"/>
      <c r="AA2" s="234" t="s">
        <v>9</v>
      </c>
      <c r="AB2" s="234"/>
      <c r="AC2" s="234"/>
      <c r="AD2" s="234" t="s">
        <v>10</v>
      </c>
      <c r="AE2" s="234"/>
      <c r="AF2" s="234"/>
      <c r="AG2" s="234" t="s">
        <v>11</v>
      </c>
      <c r="AH2" s="234"/>
      <c r="AI2" s="234"/>
      <c r="AJ2" s="234" t="s">
        <v>12</v>
      </c>
      <c r="AK2" s="234"/>
      <c r="AL2" s="234"/>
      <c r="AM2" s="5">
        <v>41275</v>
      </c>
      <c r="AN2" s="230" t="s">
        <v>13</v>
      </c>
      <c r="AO2" s="231"/>
      <c r="AP2" s="232"/>
      <c r="AQ2" s="6"/>
      <c r="AR2" s="233">
        <v>41275</v>
      </c>
      <c r="AS2" s="234"/>
      <c r="AT2" s="234"/>
    </row>
    <row r="3" spans="1:46" x14ac:dyDescent="0.3">
      <c r="A3" s="4"/>
      <c r="B3" s="4"/>
      <c r="C3" s="7" t="s">
        <v>14</v>
      </c>
      <c r="D3" s="7" t="s">
        <v>15</v>
      </c>
      <c r="E3" s="7" t="s">
        <v>16</v>
      </c>
      <c r="F3" s="7" t="s">
        <v>14</v>
      </c>
      <c r="G3" s="7" t="s">
        <v>15</v>
      </c>
      <c r="H3" s="7" t="s">
        <v>16</v>
      </c>
      <c r="I3" s="7" t="s">
        <v>14</v>
      </c>
      <c r="J3" s="7" t="s">
        <v>15</v>
      </c>
      <c r="K3" s="7" t="s">
        <v>16</v>
      </c>
      <c r="L3" s="7" t="s">
        <v>14</v>
      </c>
      <c r="M3" s="7" t="s">
        <v>15</v>
      </c>
      <c r="N3" s="7" t="s">
        <v>16</v>
      </c>
      <c r="O3" s="7" t="s">
        <v>14</v>
      </c>
      <c r="P3" s="7" t="s">
        <v>15</v>
      </c>
      <c r="Q3" s="7" t="s">
        <v>16</v>
      </c>
      <c r="R3" s="7" t="s">
        <v>14</v>
      </c>
      <c r="S3" s="7" t="s">
        <v>15</v>
      </c>
      <c r="T3" s="7" t="s">
        <v>16</v>
      </c>
      <c r="U3" s="7" t="s">
        <v>14</v>
      </c>
      <c r="V3" s="7" t="s">
        <v>15</v>
      </c>
      <c r="W3" s="7" t="s">
        <v>16</v>
      </c>
      <c r="X3" s="7" t="s">
        <v>14</v>
      </c>
      <c r="Y3" s="7" t="s">
        <v>15</v>
      </c>
      <c r="Z3" s="7" t="s">
        <v>16</v>
      </c>
      <c r="AA3" s="7" t="s">
        <v>14</v>
      </c>
      <c r="AB3" s="7" t="s">
        <v>15</v>
      </c>
      <c r="AC3" s="7" t="s">
        <v>16</v>
      </c>
      <c r="AD3" s="7" t="s">
        <v>14</v>
      </c>
      <c r="AE3" s="7" t="s">
        <v>15</v>
      </c>
      <c r="AF3" s="7" t="s">
        <v>16</v>
      </c>
      <c r="AG3" s="7" t="s">
        <v>14</v>
      </c>
      <c r="AH3" s="7" t="s">
        <v>15</v>
      </c>
      <c r="AI3" s="7" t="s">
        <v>16</v>
      </c>
      <c r="AJ3" s="7" t="s">
        <v>14</v>
      </c>
      <c r="AK3" s="7" t="s">
        <v>15</v>
      </c>
      <c r="AL3" s="7" t="s">
        <v>16</v>
      </c>
      <c r="AM3" s="7" t="s">
        <v>17</v>
      </c>
      <c r="AN3" s="7" t="s">
        <v>14</v>
      </c>
      <c r="AO3" s="7" t="s">
        <v>15</v>
      </c>
      <c r="AP3" s="7" t="s">
        <v>16</v>
      </c>
      <c r="AQ3" s="7"/>
      <c r="AR3" s="7" t="s">
        <v>14</v>
      </c>
      <c r="AS3" s="7" t="s">
        <v>15</v>
      </c>
      <c r="AT3" s="7" t="s">
        <v>16</v>
      </c>
    </row>
    <row r="4" spans="1:46" x14ac:dyDescent="0.3">
      <c r="A4" s="8" t="s">
        <v>18</v>
      </c>
      <c r="B4" s="9"/>
      <c r="C4" s="10">
        <v>51526.11</v>
      </c>
      <c r="D4" s="4">
        <v>51944.26</v>
      </c>
      <c r="E4" s="4"/>
      <c r="F4" s="10">
        <v>51526.11</v>
      </c>
      <c r="G4" s="4">
        <v>47846.38</v>
      </c>
      <c r="H4" s="4"/>
      <c r="I4" s="10">
        <v>56799.88</v>
      </c>
      <c r="J4" s="4">
        <v>53593.77</v>
      </c>
      <c r="K4" s="4"/>
      <c r="L4" s="10">
        <v>56799.88</v>
      </c>
      <c r="M4" s="4">
        <v>48795.62</v>
      </c>
      <c r="N4" s="4"/>
      <c r="O4" s="10">
        <v>56799.88</v>
      </c>
      <c r="P4" s="4">
        <v>67097.89</v>
      </c>
      <c r="Q4" s="4"/>
      <c r="R4" s="10">
        <v>56799.88</v>
      </c>
      <c r="S4" s="4">
        <v>56524.07</v>
      </c>
      <c r="T4" s="4"/>
      <c r="U4" s="10">
        <v>56799.88</v>
      </c>
      <c r="V4" s="4">
        <v>82452.460000000006</v>
      </c>
      <c r="W4" s="4"/>
      <c r="X4" s="10">
        <v>56799.88</v>
      </c>
      <c r="Y4" s="4">
        <v>57231.98</v>
      </c>
      <c r="Z4" s="4"/>
      <c r="AA4" s="10">
        <v>56799.88</v>
      </c>
      <c r="AB4" s="4">
        <v>60137.1</v>
      </c>
      <c r="AC4" s="4"/>
      <c r="AD4" s="10">
        <v>56799.88</v>
      </c>
      <c r="AE4" s="4">
        <v>66076.77</v>
      </c>
      <c r="AF4" s="4"/>
      <c r="AG4" s="10">
        <v>56799.88</v>
      </c>
      <c r="AH4" s="4">
        <v>57524.72</v>
      </c>
      <c r="AI4" s="4"/>
      <c r="AJ4" s="10">
        <v>56799.88</v>
      </c>
      <c r="AK4" s="4">
        <v>57917.9</v>
      </c>
      <c r="AL4" s="4">
        <f t="shared" ref="AL4:AL15" si="0">AI4-AJ4+AK4</f>
        <v>1118.0200000000041</v>
      </c>
      <c r="AM4" s="4"/>
      <c r="AN4" s="11">
        <f>C4+F4+I4+L4+O4+R4+U4+X4+AA4+AD4+AG4+AJ4</f>
        <v>671051.02</v>
      </c>
      <c r="AO4" s="11">
        <f>D4+G4+J4+M4+P4+S4+V4+Y4+AB4+AE4+AH4+AK4</f>
        <v>707142.92</v>
      </c>
      <c r="AP4" s="12">
        <f>AN4-AO4</f>
        <v>-36091.900000000023</v>
      </c>
      <c r="AQ4" s="11">
        <f>B4+G4+J4+M4+P4+S4+V4+Y4+AB4+AE4+AH4+AK4+AM4</f>
        <v>655198.65999999992</v>
      </c>
      <c r="AR4" s="4">
        <v>21494.16</v>
      </c>
      <c r="AS4" s="4">
        <v>22722.13</v>
      </c>
      <c r="AT4" s="4">
        <v>-90021.16</v>
      </c>
    </row>
    <row r="5" spans="1:46" x14ac:dyDescent="0.3">
      <c r="A5" s="8" t="s">
        <v>19</v>
      </c>
      <c r="B5" s="9"/>
      <c r="C5" s="10">
        <v>12226.11</v>
      </c>
      <c r="D5" s="4">
        <v>12498.46</v>
      </c>
      <c r="E5" s="4"/>
      <c r="F5" s="10">
        <v>12226.11</v>
      </c>
      <c r="G5" s="4">
        <v>11460.01</v>
      </c>
      <c r="H5" s="4"/>
      <c r="I5" s="10">
        <v>12970.63</v>
      </c>
      <c r="J5" s="4">
        <v>12319.23</v>
      </c>
      <c r="K5" s="4"/>
      <c r="L5" s="10">
        <v>12970.63</v>
      </c>
      <c r="M5" s="4">
        <v>11180.93</v>
      </c>
      <c r="N5" s="4"/>
      <c r="O5" s="10">
        <v>12970.63</v>
      </c>
      <c r="P5" s="4">
        <v>15645.64</v>
      </c>
      <c r="Q5" s="4"/>
      <c r="R5" s="10">
        <v>12970.63</v>
      </c>
      <c r="S5" s="4">
        <v>13319.22</v>
      </c>
      <c r="T5" s="4"/>
      <c r="U5" s="10">
        <v>12970.63</v>
      </c>
      <c r="V5" s="4">
        <v>20316.22</v>
      </c>
      <c r="W5" s="4"/>
      <c r="X5" s="10">
        <v>12970.63</v>
      </c>
      <c r="Y5" s="4">
        <v>13579.74</v>
      </c>
      <c r="Z5" s="4"/>
      <c r="AA5" s="10">
        <v>12970.63</v>
      </c>
      <c r="AB5" s="4">
        <v>13980.34</v>
      </c>
      <c r="AC5" s="4"/>
      <c r="AD5" s="10">
        <v>12970.63</v>
      </c>
      <c r="AE5" s="4">
        <v>15361.28</v>
      </c>
      <c r="AF5" s="4"/>
      <c r="AG5" s="10">
        <v>12970.63</v>
      </c>
      <c r="AH5" s="4">
        <v>13389.23</v>
      </c>
      <c r="AI5" s="4"/>
      <c r="AJ5" s="10">
        <v>12970.63</v>
      </c>
      <c r="AK5" s="4">
        <v>13568.49</v>
      </c>
      <c r="AL5" s="4">
        <f t="shared" si="0"/>
        <v>597.86000000000058</v>
      </c>
      <c r="AM5" s="4"/>
      <c r="AN5" s="11">
        <f t="shared" ref="AN5:AO15" si="1">C5+F5+I5+L5+O5+R5+U5+X5+AA5+AD5+AG5+AJ5</f>
        <v>154158.52000000002</v>
      </c>
      <c r="AO5" s="11">
        <f t="shared" si="1"/>
        <v>166618.79</v>
      </c>
      <c r="AP5" s="12">
        <f t="shared" ref="AP5:AP15" si="2">AN5-AO5</f>
        <v>-12460.26999999999</v>
      </c>
      <c r="AQ5" s="11">
        <f>B5+G5+J5+M5+P5+S5+V5+Y5+AB5+AE5+AH5+AK5+AM5</f>
        <v>154120.32999999999</v>
      </c>
      <c r="AR5" s="4">
        <v>8761.2000000000007</v>
      </c>
      <c r="AS5" s="4">
        <v>9415.58</v>
      </c>
      <c r="AT5" s="4">
        <v>-42268.09</v>
      </c>
    </row>
    <row r="6" spans="1:46" x14ac:dyDescent="0.3">
      <c r="A6" s="8" t="s">
        <v>20</v>
      </c>
      <c r="B6" s="9"/>
      <c r="C6" s="10"/>
      <c r="D6" s="4"/>
      <c r="E6" s="4"/>
      <c r="F6" s="10"/>
      <c r="G6" s="4"/>
      <c r="H6" s="4"/>
      <c r="I6" s="10"/>
      <c r="J6" s="4"/>
      <c r="K6" s="4"/>
      <c r="L6" s="10"/>
      <c r="M6" s="4"/>
      <c r="N6" s="4"/>
      <c r="O6" s="10"/>
      <c r="P6" s="4"/>
      <c r="Q6" s="4"/>
      <c r="R6" s="10"/>
      <c r="S6" s="4"/>
      <c r="T6" s="4"/>
      <c r="U6" s="10"/>
      <c r="V6" s="4"/>
      <c r="W6" s="4"/>
      <c r="X6" s="10"/>
      <c r="Y6" s="4"/>
      <c r="Z6" s="4"/>
      <c r="AA6" s="10"/>
      <c r="AB6" s="4"/>
      <c r="AC6" s="4"/>
      <c r="AD6" s="10"/>
      <c r="AE6" s="4"/>
      <c r="AF6" s="4"/>
      <c r="AG6" s="10"/>
      <c r="AH6" s="4"/>
      <c r="AI6" s="4"/>
      <c r="AJ6" s="10"/>
      <c r="AK6" s="4"/>
      <c r="AL6" s="4">
        <f t="shared" si="0"/>
        <v>0</v>
      </c>
      <c r="AM6" s="4"/>
      <c r="AN6" s="11">
        <f t="shared" si="1"/>
        <v>0</v>
      </c>
      <c r="AO6" s="11">
        <f t="shared" si="1"/>
        <v>0</v>
      </c>
      <c r="AP6" s="12">
        <f t="shared" si="2"/>
        <v>0</v>
      </c>
      <c r="AQ6" s="11">
        <f>B6+G6+J6+M6+P6+S6+V6+Y6+AB6+AE6+AH6+AK6+AM6</f>
        <v>0</v>
      </c>
      <c r="AR6" s="4"/>
      <c r="AS6" s="4"/>
      <c r="AT6" s="4">
        <v>0</v>
      </c>
    </row>
    <row r="7" spans="1:46" x14ac:dyDescent="0.3">
      <c r="A7" s="8" t="s">
        <v>21</v>
      </c>
      <c r="B7" s="9"/>
      <c r="C7" s="10">
        <v>22292.61</v>
      </c>
      <c r="D7" s="4">
        <v>22621.599999999999</v>
      </c>
      <c r="E7" s="4"/>
      <c r="F7" s="10">
        <v>22292.61</v>
      </c>
      <c r="G7" s="4">
        <v>20906.04</v>
      </c>
      <c r="H7" s="4"/>
      <c r="I7" s="10">
        <v>22449.439999999999</v>
      </c>
      <c r="J7" s="4">
        <v>21514.86</v>
      </c>
      <c r="K7" s="4"/>
      <c r="L7" s="10">
        <v>22449.439999999999</v>
      </c>
      <c r="M7" s="4">
        <v>19344.62</v>
      </c>
      <c r="N7" s="4"/>
      <c r="O7" s="10">
        <v>22235.48</v>
      </c>
      <c r="P7" s="4">
        <v>26933.82</v>
      </c>
      <c r="Q7" s="4"/>
      <c r="R7" s="10">
        <v>22449.439999999999</v>
      </c>
      <c r="S7" s="4">
        <v>20556.32</v>
      </c>
      <c r="T7" s="4"/>
      <c r="U7" s="10">
        <v>22449.439999999999</v>
      </c>
      <c r="V7" s="4">
        <v>26015.09</v>
      </c>
      <c r="W7" s="4"/>
      <c r="X7" s="10">
        <v>21786.15</v>
      </c>
      <c r="Y7" s="4">
        <v>20257.560000000001</v>
      </c>
      <c r="Z7" s="4"/>
      <c r="AA7" s="10">
        <v>22449.439999999999</v>
      </c>
      <c r="AB7" s="4">
        <v>22780.35</v>
      </c>
      <c r="AC7" s="4"/>
      <c r="AD7" s="10">
        <v>22449.439999999999</v>
      </c>
      <c r="AE7" s="4">
        <v>25316.720000000001</v>
      </c>
      <c r="AF7" s="4"/>
      <c r="AG7" s="10">
        <v>22449.439999999999</v>
      </c>
      <c r="AH7" s="4">
        <v>22353.78</v>
      </c>
      <c r="AI7" s="4"/>
      <c r="AJ7" s="10">
        <v>22449.439999999999</v>
      </c>
      <c r="AK7" s="4">
        <v>22059.59</v>
      </c>
      <c r="AL7" s="4">
        <f t="shared" si="0"/>
        <v>-389.84999999999854</v>
      </c>
      <c r="AM7" s="4"/>
      <c r="AN7" s="11">
        <f t="shared" si="1"/>
        <v>268202.37</v>
      </c>
      <c r="AO7" s="11">
        <f t="shared" si="1"/>
        <v>270660.35000000003</v>
      </c>
      <c r="AP7" s="12">
        <f t="shared" si="2"/>
        <v>-2457.9800000000396</v>
      </c>
      <c r="AQ7" s="11">
        <f t="shared" ref="AQ7:AQ15" si="3">B7+G7+J7+M7+P7+S7+V7+Y7+AB7+AE7+AH7+AK7+AM7</f>
        <v>248038.75</v>
      </c>
      <c r="AR7" s="4"/>
      <c r="AS7" s="4"/>
      <c r="AT7" s="4">
        <f t="shared" ref="AT7:AT14" si="4">AQ7-AR7+AS7</f>
        <v>248038.75</v>
      </c>
    </row>
    <row r="8" spans="1:46" x14ac:dyDescent="0.3">
      <c r="A8" s="8" t="s">
        <v>22</v>
      </c>
      <c r="B8" s="9"/>
      <c r="C8" s="10"/>
      <c r="D8" s="4"/>
      <c r="E8" s="4"/>
      <c r="F8" s="10"/>
      <c r="G8" s="4">
        <v>134.43</v>
      </c>
      <c r="H8" s="4"/>
      <c r="I8" s="10"/>
      <c r="J8" s="4">
        <v>36.32</v>
      </c>
      <c r="K8" s="4"/>
      <c r="L8" s="10"/>
      <c r="M8" s="4">
        <v>53.49</v>
      </c>
      <c r="N8" s="4"/>
      <c r="O8" s="10"/>
      <c r="P8" s="4">
        <v>251.87</v>
      </c>
      <c r="Q8" s="4"/>
      <c r="R8" s="10"/>
      <c r="S8" s="4">
        <v>155.37</v>
      </c>
      <c r="T8" s="4"/>
      <c r="U8" s="10"/>
      <c r="V8" s="4">
        <v>880.34</v>
      </c>
      <c r="W8" s="4"/>
      <c r="X8" s="10"/>
      <c r="Y8" s="4">
        <v>254.12</v>
      </c>
      <c r="Z8" s="4"/>
      <c r="AA8" s="10"/>
      <c r="AB8" s="4">
        <v>118.07</v>
      </c>
      <c r="AC8" s="4"/>
      <c r="AD8" s="10"/>
      <c r="AE8" s="4">
        <v>182.48</v>
      </c>
      <c r="AF8" s="4"/>
      <c r="AG8" s="10"/>
      <c r="AH8" s="4">
        <v>156.35</v>
      </c>
      <c r="AI8" s="4"/>
      <c r="AJ8" s="10"/>
      <c r="AK8" s="4"/>
      <c r="AL8" s="4">
        <f t="shared" si="0"/>
        <v>0</v>
      </c>
      <c r="AM8" s="4"/>
      <c r="AN8" s="11">
        <f t="shared" si="1"/>
        <v>0</v>
      </c>
      <c r="AO8" s="11">
        <f t="shared" si="1"/>
        <v>2222.8399999999997</v>
      </c>
      <c r="AP8" s="12">
        <f t="shared" si="2"/>
        <v>-2222.8399999999997</v>
      </c>
      <c r="AQ8" s="11">
        <f t="shared" si="3"/>
        <v>2222.8399999999997</v>
      </c>
      <c r="AR8" s="4">
        <v>1591.22</v>
      </c>
      <c r="AS8" s="4">
        <v>1835.88</v>
      </c>
      <c r="AT8" s="4">
        <v>-7361.97</v>
      </c>
    </row>
    <row r="9" spans="1:46" x14ac:dyDescent="0.3">
      <c r="A9" s="8" t="s">
        <v>23</v>
      </c>
      <c r="B9" s="9"/>
      <c r="C9" s="10">
        <v>6556.6</v>
      </c>
      <c r="D9" s="4">
        <v>6619.45</v>
      </c>
      <c r="E9" s="4"/>
      <c r="F9" s="10">
        <v>6556.6</v>
      </c>
      <c r="G9" s="4">
        <v>6091.02</v>
      </c>
      <c r="H9" s="4"/>
      <c r="I9" s="10">
        <v>6556.6</v>
      </c>
      <c r="J9" s="4">
        <v>6253.32</v>
      </c>
      <c r="K9" s="4"/>
      <c r="L9" s="10">
        <v>6556.6</v>
      </c>
      <c r="M9" s="4">
        <v>5644.66</v>
      </c>
      <c r="N9" s="4"/>
      <c r="O9" s="10">
        <v>6556.6</v>
      </c>
      <c r="P9" s="4">
        <v>7776.97</v>
      </c>
      <c r="Q9" s="4"/>
      <c r="R9" s="10">
        <v>6556.6</v>
      </c>
      <c r="S9" s="4">
        <v>5684.15</v>
      </c>
      <c r="T9" s="4"/>
      <c r="U9" s="10">
        <v>6556.6</v>
      </c>
      <c r="V9" s="4">
        <v>7351.01</v>
      </c>
      <c r="W9" s="4"/>
      <c r="X9" s="10">
        <v>6556.6</v>
      </c>
      <c r="Y9" s="4">
        <v>5829.32</v>
      </c>
      <c r="Z9" s="4"/>
      <c r="AA9" s="10">
        <v>6556.6</v>
      </c>
      <c r="AB9" s="4">
        <v>6444.86</v>
      </c>
      <c r="AC9" s="4"/>
      <c r="AD9" s="10">
        <v>6556.6</v>
      </c>
      <c r="AE9" s="4">
        <v>7277.19</v>
      </c>
      <c r="AF9" s="4"/>
      <c r="AG9" s="10">
        <v>6556.6</v>
      </c>
      <c r="AH9" s="4">
        <v>6410.85</v>
      </c>
      <c r="AI9" s="4"/>
      <c r="AJ9" s="10">
        <v>6556.6</v>
      </c>
      <c r="AK9" s="4">
        <v>6313.5</v>
      </c>
      <c r="AL9" s="4">
        <f t="shared" si="0"/>
        <v>-243.10000000000036</v>
      </c>
      <c r="AM9" s="4"/>
      <c r="AN9" s="11">
        <f t="shared" si="1"/>
        <v>78679.200000000012</v>
      </c>
      <c r="AO9" s="11">
        <f t="shared" si="1"/>
        <v>77696.3</v>
      </c>
      <c r="AP9" s="12">
        <f t="shared" si="2"/>
        <v>982.90000000000873</v>
      </c>
      <c r="AQ9" s="11">
        <f t="shared" si="3"/>
        <v>71076.850000000006</v>
      </c>
      <c r="AR9" s="4"/>
      <c r="AS9" s="4"/>
      <c r="AT9" s="4">
        <f t="shared" si="4"/>
        <v>71076.850000000006</v>
      </c>
    </row>
    <row r="10" spans="1:46" x14ac:dyDescent="0.3">
      <c r="A10" s="8" t="s">
        <v>24</v>
      </c>
      <c r="B10" s="9"/>
      <c r="C10" s="10"/>
      <c r="D10" s="4"/>
      <c r="E10" s="4"/>
      <c r="F10" s="10"/>
      <c r="G10" s="4"/>
      <c r="H10" s="4"/>
      <c r="I10" s="10"/>
      <c r="J10" s="4"/>
      <c r="K10" s="4"/>
      <c r="L10" s="10"/>
      <c r="M10" s="4"/>
      <c r="N10" s="4"/>
      <c r="O10" s="10"/>
      <c r="P10" s="4"/>
      <c r="Q10" s="4"/>
      <c r="R10" s="10"/>
      <c r="S10" s="4"/>
      <c r="T10" s="4"/>
      <c r="U10" s="10"/>
      <c r="V10" s="4"/>
      <c r="W10" s="4"/>
      <c r="X10" s="10"/>
      <c r="Y10" s="4"/>
      <c r="Z10" s="4"/>
      <c r="AA10" s="10"/>
      <c r="AB10" s="4"/>
      <c r="AC10" s="4"/>
      <c r="AD10" s="10"/>
      <c r="AE10" s="4"/>
      <c r="AF10" s="4"/>
      <c r="AG10" s="10"/>
      <c r="AH10" s="4"/>
      <c r="AI10" s="4"/>
      <c r="AJ10" s="10"/>
      <c r="AK10" s="4"/>
      <c r="AL10" s="4">
        <f t="shared" si="0"/>
        <v>0</v>
      </c>
      <c r="AM10" s="4"/>
      <c r="AN10" s="11">
        <f t="shared" si="1"/>
        <v>0</v>
      </c>
      <c r="AO10" s="11">
        <f t="shared" si="1"/>
        <v>0</v>
      </c>
      <c r="AP10" s="12">
        <f t="shared" si="2"/>
        <v>0</v>
      </c>
      <c r="AQ10" s="11">
        <f t="shared" si="3"/>
        <v>0</v>
      </c>
      <c r="AR10" s="4"/>
      <c r="AS10" s="4"/>
      <c r="AT10" s="4">
        <f t="shared" si="4"/>
        <v>0</v>
      </c>
    </row>
    <row r="11" spans="1:46" x14ac:dyDescent="0.3">
      <c r="A11" s="8" t="s">
        <v>25</v>
      </c>
      <c r="B11" s="9"/>
      <c r="C11" s="10">
        <v>20239.88</v>
      </c>
      <c r="D11" s="4">
        <v>20420.669999999998</v>
      </c>
      <c r="E11" s="4"/>
      <c r="F11" s="10">
        <v>20239.88</v>
      </c>
      <c r="G11" s="4">
        <v>18793.12</v>
      </c>
      <c r="H11" s="4"/>
      <c r="I11" s="10">
        <v>21237.53</v>
      </c>
      <c r="J11" s="4">
        <v>20136.349999999999</v>
      </c>
      <c r="K11" s="4"/>
      <c r="L11" s="10">
        <v>21237.53</v>
      </c>
      <c r="M11" s="4">
        <v>18256.86</v>
      </c>
      <c r="N11" s="4"/>
      <c r="O11" s="10">
        <v>21237.53</v>
      </c>
      <c r="P11" s="4">
        <v>27180.23</v>
      </c>
      <c r="Q11" s="4"/>
      <c r="R11" s="10">
        <v>21237.53</v>
      </c>
      <c r="S11" s="4">
        <v>22403.1</v>
      </c>
      <c r="T11" s="4"/>
      <c r="U11" s="10">
        <v>21237.53</v>
      </c>
      <c r="V11" s="4">
        <v>33464.33</v>
      </c>
      <c r="W11" s="4"/>
      <c r="X11" s="10">
        <v>21237.53</v>
      </c>
      <c r="Y11" s="4">
        <v>22223.68</v>
      </c>
      <c r="Z11" s="4"/>
      <c r="AA11" s="10">
        <v>21237.53</v>
      </c>
      <c r="AB11" s="4">
        <v>22820.46</v>
      </c>
      <c r="AC11" s="4"/>
      <c r="AD11" s="10">
        <v>21237.53</v>
      </c>
      <c r="AE11" s="4">
        <v>24903.67</v>
      </c>
      <c r="AF11" s="4"/>
      <c r="AG11" s="10">
        <v>21237.53</v>
      </c>
      <c r="AH11" s="4">
        <v>21647.69</v>
      </c>
      <c r="AI11" s="4"/>
      <c r="AJ11" s="10">
        <v>21237.53</v>
      </c>
      <c r="AK11" s="4">
        <v>22018.38</v>
      </c>
      <c r="AL11" s="4">
        <f t="shared" si="0"/>
        <v>780.85000000000218</v>
      </c>
      <c r="AM11" s="4"/>
      <c r="AN11" s="11">
        <f t="shared" si="1"/>
        <v>252855.06</v>
      </c>
      <c r="AO11" s="11">
        <f t="shared" si="1"/>
        <v>274268.53999999998</v>
      </c>
      <c r="AP11" s="12">
        <f t="shared" si="2"/>
        <v>-21413.479999999981</v>
      </c>
      <c r="AQ11" s="11">
        <f t="shared" si="3"/>
        <v>253847.87</v>
      </c>
      <c r="AR11" s="4">
        <v>7593.04</v>
      </c>
      <c r="AS11" s="4">
        <v>7920.25</v>
      </c>
      <c r="AT11" s="4">
        <v>-29868.12</v>
      </c>
    </row>
    <row r="12" spans="1:46" x14ac:dyDescent="0.3">
      <c r="A12" s="8" t="s">
        <v>26</v>
      </c>
      <c r="B12" s="9"/>
      <c r="C12" s="10"/>
      <c r="D12" s="4"/>
      <c r="E12" s="4"/>
      <c r="F12" s="10"/>
      <c r="G12" s="4"/>
      <c r="H12" s="4"/>
      <c r="I12" s="10"/>
      <c r="J12" s="4"/>
      <c r="K12" s="4"/>
      <c r="L12" s="10"/>
      <c r="M12" s="4"/>
      <c r="N12" s="4"/>
      <c r="O12" s="10"/>
      <c r="P12" s="4"/>
      <c r="Q12" s="4"/>
      <c r="R12" s="10"/>
      <c r="S12" s="4"/>
      <c r="T12" s="4"/>
      <c r="U12" s="10"/>
      <c r="V12" s="4"/>
      <c r="W12" s="4"/>
      <c r="X12" s="10"/>
      <c r="Y12" s="4"/>
      <c r="Z12" s="4"/>
      <c r="AA12" s="10"/>
      <c r="AB12" s="4"/>
      <c r="AC12" s="4"/>
      <c r="AD12" s="10"/>
      <c r="AE12" s="4"/>
      <c r="AF12" s="4"/>
      <c r="AG12" s="10"/>
      <c r="AH12" s="4"/>
      <c r="AI12" s="4"/>
      <c r="AJ12" s="10"/>
      <c r="AK12" s="4"/>
      <c r="AL12" s="4">
        <f t="shared" si="0"/>
        <v>0</v>
      </c>
      <c r="AM12" s="4"/>
      <c r="AN12" s="11">
        <f t="shared" si="1"/>
        <v>0</v>
      </c>
      <c r="AO12" s="11">
        <f t="shared" si="1"/>
        <v>0</v>
      </c>
      <c r="AP12" s="12">
        <f t="shared" si="2"/>
        <v>0</v>
      </c>
      <c r="AQ12" s="11">
        <f t="shared" si="3"/>
        <v>0</v>
      </c>
      <c r="AR12" s="4">
        <v>184.35</v>
      </c>
      <c r="AS12" s="4">
        <v>184.35</v>
      </c>
      <c r="AT12" s="4">
        <v>-203.14</v>
      </c>
    </row>
    <row r="13" spans="1:46" x14ac:dyDescent="0.3">
      <c r="A13" s="8" t="s">
        <v>27</v>
      </c>
      <c r="B13" s="9"/>
      <c r="C13" s="10">
        <v>328860.36</v>
      </c>
      <c r="D13" s="4">
        <v>319826.53000000003</v>
      </c>
      <c r="E13" s="4"/>
      <c r="F13" s="10">
        <v>328860.36</v>
      </c>
      <c r="G13" s="4">
        <v>297753.53999999998</v>
      </c>
      <c r="H13" s="4"/>
      <c r="I13" s="10">
        <v>328860.36</v>
      </c>
      <c r="J13" s="4">
        <v>318942.39</v>
      </c>
      <c r="K13" s="4"/>
      <c r="L13" s="10">
        <v>317909.3</v>
      </c>
      <c r="M13" s="4">
        <v>275909.15000000002</v>
      </c>
      <c r="N13" s="4"/>
      <c r="O13" s="10">
        <v>0</v>
      </c>
      <c r="P13" s="4">
        <v>14077.44</v>
      </c>
      <c r="Q13" s="4"/>
      <c r="R13" s="10">
        <v>0</v>
      </c>
      <c r="S13" s="4">
        <v>13890.19</v>
      </c>
      <c r="T13" s="4"/>
      <c r="U13" s="10">
        <v>0</v>
      </c>
      <c r="V13" s="4">
        <v>28682.09</v>
      </c>
      <c r="W13" s="4"/>
      <c r="X13" s="10">
        <v>0</v>
      </c>
      <c r="Y13" s="4">
        <v>9863.7099999999991</v>
      </c>
      <c r="Z13" s="4"/>
      <c r="AA13" s="10">
        <v>0</v>
      </c>
      <c r="AB13" s="4">
        <v>5707.7</v>
      </c>
      <c r="AC13" s="4"/>
      <c r="AD13" s="10">
        <v>345485.55</v>
      </c>
      <c r="AE13" s="4">
        <v>280946.99</v>
      </c>
      <c r="AF13" s="4"/>
      <c r="AG13" s="10">
        <v>345485.55</v>
      </c>
      <c r="AH13" s="4">
        <v>307687.40000000002</v>
      </c>
      <c r="AI13" s="4"/>
      <c r="AJ13" s="10">
        <v>345485.55</v>
      </c>
      <c r="AK13" s="4">
        <v>311212.57</v>
      </c>
      <c r="AL13" s="4">
        <f t="shared" si="0"/>
        <v>-34272.979999999981</v>
      </c>
      <c r="AM13" s="4"/>
      <c r="AN13" s="13">
        <f t="shared" si="1"/>
        <v>2340947.0299999998</v>
      </c>
      <c r="AO13" s="11">
        <f t="shared" si="1"/>
        <v>2184499.6999999997</v>
      </c>
      <c r="AP13" s="14">
        <f t="shared" si="2"/>
        <v>156447.33000000007</v>
      </c>
      <c r="AQ13" s="11">
        <f t="shared" si="3"/>
        <v>1864673.1699999997</v>
      </c>
      <c r="AR13" s="4">
        <v>108174.95</v>
      </c>
      <c r="AS13" s="4">
        <v>112439</v>
      </c>
      <c r="AT13" s="4">
        <v>-305548.89</v>
      </c>
    </row>
    <row r="14" spans="1:46" x14ac:dyDescent="0.3">
      <c r="A14" s="8" t="s">
        <v>28</v>
      </c>
      <c r="B14" s="9"/>
      <c r="C14" s="10">
        <v>68701.490000000005</v>
      </c>
      <c r="D14" s="4">
        <v>63910.89</v>
      </c>
      <c r="E14" s="4"/>
      <c r="F14" s="10">
        <v>72597.350000000006</v>
      </c>
      <c r="G14" s="4">
        <v>69823.199999999997</v>
      </c>
      <c r="H14" s="4"/>
      <c r="I14" s="10">
        <v>88315.13</v>
      </c>
      <c r="J14" s="4">
        <v>60862.75</v>
      </c>
      <c r="K14" s="4"/>
      <c r="L14" s="10">
        <v>69388.87</v>
      </c>
      <c r="M14" s="4">
        <v>60262.19</v>
      </c>
      <c r="N14" s="4"/>
      <c r="O14" s="10">
        <v>64026.46</v>
      </c>
      <c r="P14" s="4">
        <v>86399.7</v>
      </c>
      <c r="Q14" s="4"/>
      <c r="R14" s="10">
        <v>67394.14</v>
      </c>
      <c r="S14" s="4">
        <v>67076.14</v>
      </c>
      <c r="T14" s="4"/>
      <c r="U14" s="10">
        <v>44576.62</v>
      </c>
      <c r="V14" s="4">
        <v>71803.990000000005</v>
      </c>
      <c r="W14" s="4"/>
      <c r="X14" s="10">
        <v>68408.429999999993</v>
      </c>
      <c r="Y14" s="4">
        <v>64296.03</v>
      </c>
      <c r="Z14" s="4"/>
      <c r="AA14" s="10">
        <v>66362.850000000006</v>
      </c>
      <c r="AB14" s="4">
        <v>65672.13</v>
      </c>
      <c r="AC14" s="4"/>
      <c r="AD14" s="10">
        <v>40229.64</v>
      </c>
      <c r="AE14" s="4">
        <v>68580.83</v>
      </c>
      <c r="AF14" s="4"/>
      <c r="AG14" s="10">
        <v>71775.570000000007</v>
      </c>
      <c r="AH14" s="4">
        <v>64624.1</v>
      </c>
      <c r="AI14" s="4"/>
      <c r="AJ14" s="10">
        <v>52078.14</v>
      </c>
      <c r="AK14" s="4">
        <v>60388.92</v>
      </c>
      <c r="AL14" s="4">
        <f t="shared" si="0"/>
        <v>8310.7799999999988</v>
      </c>
      <c r="AM14" s="4"/>
      <c r="AN14" s="11">
        <f t="shared" si="1"/>
        <v>773854.69000000006</v>
      </c>
      <c r="AO14" s="11">
        <f t="shared" si="1"/>
        <v>803700.87</v>
      </c>
      <c r="AP14" s="12">
        <f t="shared" si="2"/>
        <v>-29846.179999999935</v>
      </c>
      <c r="AQ14" s="11">
        <f t="shared" si="3"/>
        <v>739789.98</v>
      </c>
      <c r="AR14" s="4"/>
      <c r="AS14" s="4"/>
      <c r="AT14" s="4">
        <f t="shared" si="4"/>
        <v>739789.98</v>
      </c>
    </row>
    <row r="15" spans="1:46" x14ac:dyDescent="0.3">
      <c r="A15" s="8" t="s">
        <v>29</v>
      </c>
      <c r="B15" s="9"/>
      <c r="C15" s="15">
        <v>46626.71</v>
      </c>
      <c r="D15" s="4">
        <v>46026.61</v>
      </c>
      <c r="E15" s="4"/>
      <c r="F15" s="15">
        <v>45596.32</v>
      </c>
      <c r="G15" s="4">
        <v>44436.97</v>
      </c>
      <c r="H15" s="4"/>
      <c r="I15" s="10">
        <v>51532.02</v>
      </c>
      <c r="J15" s="4">
        <v>42060.17</v>
      </c>
      <c r="K15" s="4"/>
      <c r="L15" s="10">
        <v>49116.19</v>
      </c>
      <c r="M15" s="4">
        <v>41530.04</v>
      </c>
      <c r="N15" s="4"/>
      <c r="O15" s="10">
        <v>42043.1</v>
      </c>
      <c r="P15" s="4">
        <v>48102.25</v>
      </c>
      <c r="Q15" s="4"/>
      <c r="R15" s="10">
        <v>47414.59</v>
      </c>
      <c r="S15" s="4">
        <v>43702.73</v>
      </c>
      <c r="T15" s="4"/>
      <c r="U15" s="10">
        <v>23596.23</v>
      </c>
      <c r="V15" s="4">
        <v>45385.13</v>
      </c>
      <c r="W15" s="4"/>
      <c r="X15" s="10">
        <v>44878.48</v>
      </c>
      <c r="Y15" s="4">
        <v>45643.24</v>
      </c>
      <c r="Z15" s="4"/>
      <c r="AA15" s="10">
        <v>56604.71</v>
      </c>
      <c r="AB15" s="4">
        <v>50112.11</v>
      </c>
      <c r="AC15" s="4"/>
      <c r="AD15" s="10">
        <v>52773.83</v>
      </c>
      <c r="AE15" s="4">
        <v>53543.49</v>
      </c>
      <c r="AF15" s="4"/>
      <c r="AG15" s="10">
        <v>46372.97</v>
      </c>
      <c r="AH15" s="4">
        <v>46711.83</v>
      </c>
      <c r="AI15" s="4"/>
      <c r="AJ15" s="10">
        <v>46036.14</v>
      </c>
      <c r="AK15" s="4">
        <v>47515.34</v>
      </c>
      <c r="AL15" s="4">
        <f t="shared" si="0"/>
        <v>1479.1999999999971</v>
      </c>
      <c r="AM15" s="4"/>
      <c r="AN15" s="11">
        <f t="shared" si="1"/>
        <v>552591.29</v>
      </c>
      <c r="AO15" s="11">
        <f t="shared" si="1"/>
        <v>554769.91</v>
      </c>
      <c r="AP15" s="12">
        <f t="shared" si="2"/>
        <v>-2178.6199999999953</v>
      </c>
      <c r="AQ15" s="11">
        <f t="shared" si="3"/>
        <v>508743.29999999993</v>
      </c>
      <c r="AR15" s="4">
        <v>15215.63</v>
      </c>
      <c r="AS15" s="4">
        <v>17236.09</v>
      </c>
      <c r="AT15" s="4">
        <v>-56245.21</v>
      </c>
    </row>
    <row r="16" spans="1:46" x14ac:dyDescent="0.3">
      <c r="A16" s="8" t="s">
        <v>30</v>
      </c>
      <c r="B16" s="9"/>
      <c r="C16" s="16">
        <f t="shared" ref="C16:AP16" si="5">SUM(C4:C15)</f>
        <v>557029.87</v>
      </c>
      <c r="D16" s="16">
        <f t="shared" si="5"/>
        <v>543868.47000000009</v>
      </c>
      <c r="E16" s="16">
        <f t="shared" si="5"/>
        <v>0</v>
      </c>
      <c r="F16" s="16">
        <f t="shared" si="5"/>
        <v>559895.34</v>
      </c>
      <c r="G16" s="16">
        <f t="shared" si="5"/>
        <v>517244.70999999996</v>
      </c>
      <c r="H16" s="16">
        <f t="shared" si="5"/>
        <v>0</v>
      </c>
      <c r="I16" s="16">
        <f t="shared" si="5"/>
        <v>588721.59000000008</v>
      </c>
      <c r="J16" s="16">
        <f t="shared" si="5"/>
        <v>535719.16</v>
      </c>
      <c r="K16" s="16">
        <f t="shared" si="5"/>
        <v>0</v>
      </c>
      <c r="L16" s="16">
        <f t="shared" si="5"/>
        <v>556428.43999999994</v>
      </c>
      <c r="M16" s="16">
        <f t="shared" si="5"/>
        <v>480977.56</v>
      </c>
      <c r="N16" s="16">
        <f t="shared" si="5"/>
        <v>0</v>
      </c>
      <c r="O16" s="16">
        <f t="shared" si="5"/>
        <v>225869.68</v>
      </c>
      <c r="P16" s="16">
        <f t="shared" si="5"/>
        <v>293465.81</v>
      </c>
      <c r="Q16" s="16">
        <f t="shared" si="5"/>
        <v>0</v>
      </c>
      <c r="R16" s="16">
        <f t="shared" si="5"/>
        <v>234822.81</v>
      </c>
      <c r="S16" s="16">
        <f t="shared" si="5"/>
        <v>243311.29</v>
      </c>
      <c r="T16" s="16">
        <f t="shared" si="5"/>
        <v>0</v>
      </c>
      <c r="U16" s="16">
        <f t="shared" si="5"/>
        <v>188186.93000000002</v>
      </c>
      <c r="V16" s="16">
        <f t="shared" si="5"/>
        <v>316350.66000000003</v>
      </c>
      <c r="W16" s="16">
        <f t="shared" si="5"/>
        <v>0</v>
      </c>
      <c r="X16" s="16">
        <f t="shared" si="5"/>
        <v>232637.7</v>
      </c>
      <c r="Y16" s="16">
        <f t="shared" si="5"/>
        <v>239179.37999999998</v>
      </c>
      <c r="Z16" s="16">
        <f t="shared" si="5"/>
        <v>0</v>
      </c>
      <c r="AA16" s="16">
        <f t="shared" si="5"/>
        <v>242981.63999999998</v>
      </c>
      <c r="AB16" s="16">
        <f t="shared" si="5"/>
        <v>247773.12000000005</v>
      </c>
      <c r="AC16" s="16">
        <f t="shared" si="5"/>
        <v>0</v>
      </c>
      <c r="AD16" s="16">
        <f t="shared" si="5"/>
        <v>558503.1</v>
      </c>
      <c r="AE16" s="16">
        <f t="shared" si="5"/>
        <v>542189.42000000004</v>
      </c>
      <c r="AF16" s="16">
        <f t="shared" si="5"/>
        <v>0</v>
      </c>
      <c r="AG16" s="16">
        <f t="shared" si="5"/>
        <v>583648.16999999993</v>
      </c>
      <c r="AH16" s="16">
        <f t="shared" si="5"/>
        <v>540505.94999999995</v>
      </c>
      <c r="AI16" s="16">
        <f t="shared" si="5"/>
        <v>0</v>
      </c>
      <c r="AJ16" s="16">
        <f t="shared" si="5"/>
        <v>563613.91</v>
      </c>
      <c r="AK16" s="16">
        <f t="shared" si="5"/>
        <v>540994.68999999994</v>
      </c>
      <c r="AL16" s="16">
        <f t="shared" si="5"/>
        <v>-22619.219999999979</v>
      </c>
      <c r="AM16" s="16">
        <f t="shared" si="5"/>
        <v>0</v>
      </c>
      <c r="AN16" s="16">
        <f t="shared" si="5"/>
        <v>5092339.1800000006</v>
      </c>
      <c r="AO16" s="16">
        <f t="shared" si="5"/>
        <v>5041580.22</v>
      </c>
      <c r="AP16" s="16">
        <f t="shared" si="5"/>
        <v>50758.960000000123</v>
      </c>
      <c r="AQ16" s="16"/>
      <c r="AR16" s="16">
        <f t="shared" ref="AR16:AT16" si="6">SUM(AR4:AR15)</f>
        <v>163014.54999999999</v>
      </c>
      <c r="AS16" s="16">
        <f t="shared" si="6"/>
        <v>171753.28</v>
      </c>
      <c r="AT16" s="16">
        <f t="shared" si="6"/>
        <v>527389</v>
      </c>
    </row>
  </sheetData>
  <mergeCells count="14">
    <mergeCell ref="R2:T2"/>
    <mergeCell ref="C2:E2"/>
    <mergeCell ref="F2:H2"/>
    <mergeCell ref="I2:K2"/>
    <mergeCell ref="L2:N2"/>
    <mergeCell ref="O2:Q2"/>
    <mergeCell ref="AN2:AP2"/>
    <mergeCell ref="AR2:AT2"/>
    <mergeCell ref="U2:W2"/>
    <mergeCell ref="X2:Z2"/>
    <mergeCell ref="AA2:AC2"/>
    <mergeCell ref="AD2:AF2"/>
    <mergeCell ref="AG2:AI2"/>
    <mergeCell ref="AJ2:AL2"/>
  </mergeCells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N59"/>
  <sheetViews>
    <sheetView topLeftCell="A20" zoomScaleNormal="100" workbookViewId="0">
      <selection activeCell="F32" sqref="F32"/>
    </sheetView>
  </sheetViews>
  <sheetFormatPr defaultColWidth="9.109375" defaultRowHeight="13.8" x14ac:dyDescent="0.3"/>
  <cols>
    <col min="1" max="3" width="12.6640625" style="52" customWidth="1"/>
    <col min="4" max="4" width="14.6640625" style="17" customWidth="1"/>
    <col min="5" max="5" width="15.5546875" style="17" customWidth="1"/>
    <col min="6" max="6" width="13.33203125" style="17" customWidth="1"/>
    <col min="7" max="7" width="26.33203125" style="17" customWidth="1"/>
    <col min="8" max="8" width="3.6640625" style="17" customWidth="1"/>
    <col min="9" max="9" width="5.5546875" style="17" hidden="1" customWidth="1"/>
    <col min="10" max="16384" width="9.109375" style="17"/>
  </cols>
  <sheetData>
    <row r="1" spans="1:7" ht="18.75" customHeight="1" x14ac:dyDescent="0.3">
      <c r="A1" s="197" t="s">
        <v>31</v>
      </c>
      <c r="B1" s="197"/>
      <c r="C1" s="197"/>
      <c r="D1" s="197"/>
      <c r="E1" s="197"/>
      <c r="F1" s="197"/>
      <c r="G1" s="197"/>
    </row>
    <row r="2" spans="1:7" x14ac:dyDescent="0.3">
      <c r="A2" s="18"/>
      <c r="B2" s="18"/>
      <c r="C2" s="18"/>
      <c r="D2" s="18"/>
      <c r="E2" s="18"/>
      <c r="F2" s="18"/>
      <c r="G2" s="18"/>
    </row>
    <row r="3" spans="1:7" ht="24" customHeight="1" x14ac:dyDescent="0.3">
      <c r="A3" s="198" t="s">
        <v>32</v>
      </c>
      <c r="B3" s="198"/>
      <c r="C3" s="198"/>
      <c r="D3" s="198"/>
      <c r="E3" s="198"/>
      <c r="F3" s="198"/>
      <c r="G3" s="198"/>
    </row>
    <row r="4" spans="1:7" x14ac:dyDescent="0.3">
      <c r="A4" s="19">
        <v>1</v>
      </c>
      <c r="B4" s="20"/>
      <c r="C4" s="20"/>
      <c r="D4" s="199" t="s">
        <v>33</v>
      </c>
      <c r="E4" s="200"/>
      <c r="F4" s="201">
        <v>1995</v>
      </c>
      <c r="G4" s="201"/>
    </row>
    <row r="5" spans="1:7" x14ac:dyDescent="0.3">
      <c r="A5" s="19">
        <v>2</v>
      </c>
      <c r="B5" s="20"/>
      <c r="C5" s="20"/>
      <c r="D5" s="199" t="s">
        <v>34</v>
      </c>
      <c r="E5" s="200"/>
      <c r="F5" s="201">
        <v>9</v>
      </c>
      <c r="G5" s="201"/>
    </row>
    <row r="6" spans="1:7" x14ac:dyDescent="0.3">
      <c r="A6" s="19">
        <v>3</v>
      </c>
      <c r="B6" s="20"/>
      <c r="C6" s="20"/>
      <c r="D6" s="199" t="s">
        <v>35</v>
      </c>
      <c r="E6" s="200"/>
      <c r="F6" s="201">
        <v>142</v>
      </c>
      <c r="G6" s="201"/>
    </row>
    <row r="7" spans="1:7" x14ac:dyDescent="0.3">
      <c r="A7" s="19">
        <v>4</v>
      </c>
      <c r="B7" s="20"/>
      <c r="C7" s="20"/>
      <c r="D7" s="199" t="s">
        <v>36</v>
      </c>
      <c r="E7" s="200"/>
      <c r="F7" s="229">
        <f>E26</f>
        <v>7126.7</v>
      </c>
      <c r="G7" s="201"/>
    </row>
    <row r="8" spans="1:7" x14ac:dyDescent="0.3">
      <c r="A8" s="19">
        <v>5</v>
      </c>
      <c r="B8" s="20"/>
      <c r="C8" s="20"/>
      <c r="D8" s="199" t="s">
        <v>37</v>
      </c>
      <c r="E8" s="200"/>
      <c r="F8" s="201">
        <v>0</v>
      </c>
      <c r="G8" s="201"/>
    </row>
    <row r="9" spans="1:7" ht="28.5" customHeight="1" x14ac:dyDescent="0.3">
      <c r="A9" s="19">
        <v>6</v>
      </c>
      <c r="B9" s="20"/>
      <c r="C9" s="20"/>
      <c r="D9" s="199" t="s">
        <v>38</v>
      </c>
      <c r="E9" s="200"/>
      <c r="F9" s="201">
        <v>1180.5999999999999</v>
      </c>
      <c r="G9" s="201"/>
    </row>
    <row r="10" spans="1:7" ht="60.75" customHeight="1" x14ac:dyDescent="0.3">
      <c r="A10" s="19">
        <v>7</v>
      </c>
      <c r="B10" s="20"/>
      <c r="C10" s="20"/>
      <c r="D10" s="199" t="s">
        <v>39</v>
      </c>
      <c r="E10" s="200"/>
      <c r="F10" s="202" t="s">
        <v>40</v>
      </c>
      <c r="G10" s="203"/>
    </row>
    <row r="11" spans="1:7" x14ac:dyDescent="0.3">
      <c r="A11" s="19">
        <v>8</v>
      </c>
      <c r="B11" s="20"/>
      <c r="C11" s="20"/>
      <c r="D11" s="199" t="s">
        <v>41</v>
      </c>
      <c r="E11" s="200"/>
      <c r="F11" s="204" t="s">
        <v>42</v>
      </c>
      <c r="G11" s="205"/>
    </row>
    <row r="12" spans="1:7" x14ac:dyDescent="0.3">
      <c r="A12" s="19">
        <v>9</v>
      </c>
      <c r="B12" s="20"/>
      <c r="C12" s="20"/>
      <c r="D12" s="199" t="s">
        <v>43</v>
      </c>
      <c r="E12" s="200"/>
      <c r="F12" s="206" t="s">
        <v>42</v>
      </c>
      <c r="G12" s="206"/>
    </row>
    <row r="13" spans="1:7" ht="45" customHeight="1" x14ac:dyDescent="0.3">
      <c r="A13" s="19">
        <v>10</v>
      </c>
      <c r="B13" s="20"/>
      <c r="C13" s="20"/>
      <c r="D13" s="199" t="s">
        <v>44</v>
      </c>
      <c r="E13" s="200"/>
      <c r="F13" s="206" t="s">
        <v>42</v>
      </c>
      <c r="G13" s="206"/>
    </row>
    <row r="14" spans="1:7" ht="30.75" customHeight="1" x14ac:dyDescent="0.3">
      <c r="A14" s="19">
        <v>11</v>
      </c>
      <c r="B14" s="20"/>
      <c r="C14" s="20"/>
      <c r="D14" s="199" t="s">
        <v>45</v>
      </c>
      <c r="E14" s="200"/>
      <c r="F14" s="207" t="s">
        <v>46</v>
      </c>
      <c r="G14" s="208"/>
    </row>
    <row r="15" spans="1:7" ht="110.25" customHeight="1" x14ac:dyDescent="0.3">
      <c r="A15" s="19">
        <v>12</v>
      </c>
      <c r="B15" s="20"/>
      <c r="C15" s="20"/>
      <c r="D15" s="202" t="s">
        <v>47</v>
      </c>
      <c r="E15" s="203"/>
      <c r="F15" s="211" t="s">
        <v>48</v>
      </c>
      <c r="G15" s="212"/>
    </row>
    <row r="16" spans="1:7" ht="29.25" customHeight="1" x14ac:dyDescent="0.3">
      <c r="A16" s="21"/>
      <c r="B16" s="21"/>
      <c r="C16" s="21"/>
      <c r="D16" s="21"/>
      <c r="E16" s="22"/>
      <c r="F16" s="22"/>
      <c r="G16" s="83"/>
    </row>
    <row r="17" spans="1:8" ht="22.5" customHeight="1" x14ac:dyDescent="0.3">
      <c r="A17" s="198" t="s">
        <v>49</v>
      </c>
      <c r="B17" s="198"/>
      <c r="C17" s="198"/>
      <c r="D17" s="198"/>
      <c r="E17" s="198"/>
      <c r="F17" s="198"/>
      <c r="G17" s="198"/>
    </row>
    <row r="18" spans="1:8" ht="33.75" customHeight="1" x14ac:dyDescent="0.3">
      <c r="A18" s="19">
        <v>1</v>
      </c>
      <c r="B18" s="20"/>
      <c r="C18" s="20"/>
      <c r="D18" s="207" t="s">
        <v>50</v>
      </c>
      <c r="E18" s="208"/>
      <c r="F18" s="228" t="s">
        <v>105</v>
      </c>
      <c r="G18" s="228"/>
      <c r="H18" s="77"/>
    </row>
    <row r="19" spans="1:8" ht="21.75" customHeight="1" x14ac:dyDescent="0.3">
      <c r="A19" s="210"/>
      <c r="B19" s="210"/>
      <c r="C19" s="210"/>
      <c r="D19" s="210"/>
      <c r="E19" s="210"/>
      <c r="F19" s="210"/>
      <c r="G19" s="210"/>
    </row>
    <row r="20" spans="1:8" ht="15.75" customHeight="1" x14ac:dyDescent="0.3">
      <c r="A20" s="28"/>
      <c r="B20" s="28"/>
      <c r="C20" s="218" t="s">
        <v>57</v>
      </c>
      <c r="D20" s="218"/>
      <c r="E20" s="218"/>
      <c r="F20" s="218"/>
      <c r="G20" s="218"/>
    </row>
    <row r="21" spans="1:8" ht="15" customHeight="1" x14ac:dyDescent="0.3">
      <c r="A21" s="28"/>
      <c r="B21" s="28"/>
      <c r="C21" s="209" t="s">
        <v>58</v>
      </c>
      <c r="D21" s="210"/>
      <c r="E21" s="210"/>
      <c r="F21" s="210"/>
      <c r="G21" s="210"/>
    </row>
    <row r="22" spans="1:8" ht="21.75" customHeight="1" x14ac:dyDescent="0.3">
      <c r="A22" s="26"/>
      <c r="B22" s="26"/>
      <c r="C22" s="219" t="s">
        <v>112</v>
      </c>
      <c r="D22" s="220"/>
      <c r="E22" s="220"/>
      <c r="F22" s="220"/>
      <c r="G22" s="220"/>
    </row>
    <row r="23" spans="1:8" x14ac:dyDescent="0.3">
      <c r="A23" s="221" t="s">
        <v>60</v>
      </c>
      <c r="B23" s="221"/>
      <c r="C23" s="222"/>
      <c r="D23" s="222"/>
      <c r="E23" s="222"/>
      <c r="F23" s="222"/>
      <c r="G23" s="222"/>
    </row>
    <row r="24" spans="1:8" x14ac:dyDescent="0.3">
      <c r="A24" s="26"/>
      <c r="B24" s="26"/>
      <c r="C24" s="29"/>
      <c r="D24" s="82"/>
      <c r="E24" s="81"/>
      <c r="F24" s="82"/>
      <c r="G24" s="82"/>
    </row>
    <row r="25" spans="1:8" x14ac:dyDescent="0.3">
      <c r="A25" s="26" t="s">
        <v>61</v>
      </c>
      <c r="B25" s="26"/>
      <c r="C25" s="29"/>
      <c r="D25" s="82"/>
      <c r="E25" s="81"/>
      <c r="F25" s="82"/>
      <c r="G25" s="82"/>
    </row>
    <row r="26" spans="1:8" x14ac:dyDescent="0.3">
      <c r="A26" s="26" t="s">
        <v>104</v>
      </c>
      <c r="B26" s="26"/>
      <c r="C26" s="29"/>
      <c r="D26" s="82"/>
      <c r="E26" s="75">
        <v>7126.7</v>
      </c>
      <c r="F26" s="82"/>
      <c r="G26" s="82"/>
    </row>
    <row r="27" spans="1:8" x14ac:dyDescent="0.3">
      <c r="A27" s="26" t="s">
        <v>63</v>
      </c>
      <c r="B27" s="26"/>
      <c r="C27" s="29"/>
      <c r="D27" s="82"/>
      <c r="E27" s="81"/>
      <c r="F27" s="82"/>
      <c r="G27" s="82"/>
    </row>
    <row r="28" spans="1:8" x14ac:dyDescent="0.3">
      <c r="A28" s="26" t="s">
        <v>64</v>
      </c>
      <c r="B28" s="26"/>
      <c r="C28" s="29"/>
      <c r="D28" s="82"/>
      <c r="E28" s="81"/>
      <c r="F28" s="82"/>
      <c r="G28" s="82"/>
    </row>
    <row r="29" spans="1:8" ht="5.25" customHeight="1" x14ac:dyDescent="0.3">
      <c r="A29" s="26"/>
      <c r="B29" s="26"/>
      <c r="C29" s="29"/>
      <c r="D29" s="82"/>
      <c r="E29" s="81"/>
      <c r="F29" s="82"/>
      <c r="G29" s="82"/>
    </row>
    <row r="30" spans="1:8" ht="21" customHeight="1" x14ac:dyDescent="0.3">
      <c r="A30" s="223" t="s">
        <v>65</v>
      </c>
      <c r="B30" s="223"/>
      <c r="C30" s="224"/>
      <c r="D30" s="224"/>
      <c r="E30" s="224"/>
      <c r="F30" s="224"/>
      <c r="G30" s="224"/>
    </row>
    <row r="31" spans="1:8" s="55" customFormat="1" ht="69" customHeight="1" x14ac:dyDescent="0.3">
      <c r="A31" s="32" t="s">
        <v>113</v>
      </c>
      <c r="B31" s="86" t="s">
        <v>117</v>
      </c>
      <c r="C31" s="84" t="s">
        <v>114</v>
      </c>
      <c r="D31" s="84" t="s">
        <v>115</v>
      </c>
      <c r="E31" s="32" t="s">
        <v>69</v>
      </c>
      <c r="F31" s="54" t="s">
        <v>116</v>
      </c>
      <c r="G31" s="84" t="s">
        <v>71</v>
      </c>
    </row>
    <row r="32" spans="1:8" ht="29.25" customHeight="1" x14ac:dyDescent="0.3">
      <c r="A32" s="37">
        <f>'2015 (2)'!E36</f>
        <v>61507.499999999884</v>
      </c>
      <c r="B32" s="87">
        <f>7.97+0.92</f>
        <v>8.89</v>
      </c>
      <c r="C32" s="36">
        <f>'сирен буль д8  2016'!AN4</f>
        <v>567998.79999999993</v>
      </c>
      <c r="D32" s="36">
        <f>'сирен буль д8  2016'!AO4</f>
        <v>527854.52</v>
      </c>
      <c r="E32" s="36">
        <f>C32</f>
        <v>567998.79999999993</v>
      </c>
      <c r="F32" s="37">
        <f t="shared" ref="F32:F36" si="0">A32+C32-D32</f>
        <v>101651.7799999998</v>
      </c>
      <c r="G32" s="34" t="s">
        <v>72</v>
      </c>
    </row>
    <row r="33" spans="1:14" ht="15.75" customHeight="1" x14ac:dyDescent="0.3">
      <c r="A33" s="37">
        <f>'2015 (2)'!E37</f>
        <v>16701.389999999956</v>
      </c>
      <c r="B33" s="87">
        <v>3.15</v>
      </c>
      <c r="C33" s="36">
        <f>'сирен буль д8  2016'!AN7</f>
        <v>224494.4</v>
      </c>
      <c r="D33" s="36">
        <f>'сирен буль д8  2016'!AO7</f>
        <v>201240.68</v>
      </c>
      <c r="E33" s="36">
        <f t="shared" ref="E33:E36" si="1">C33</f>
        <v>224494.4</v>
      </c>
      <c r="F33" s="37">
        <f t="shared" si="0"/>
        <v>39955.109999999957</v>
      </c>
      <c r="G33" s="34" t="s">
        <v>73</v>
      </c>
    </row>
    <row r="34" spans="1:14" ht="36" customHeight="1" x14ac:dyDescent="0.3">
      <c r="A34" s="37">
        <f>'2015 (2)'!E38</f>
        <v>11451.5</v>
      </c>
      <c r="B34" s="87">
        <v>2.98</v>
      </c>
      <c r="C34" s="36">
        <f>'сирен буль д8  2016'!AN11</f>
        <v>212375.3</v>
      </c>
      <c r="D34" s="36">
        <f>'сирен буль д8  2016'!AO11</f>
        <v>198019.42</v>
      </c>
      <c r="E34" s="36">
        <f t="shared" si="1"/>
        <v>212375.3</v>
      </c>
      <c r="F34" s="37">
        <f t="shared" si="0"/>
        <v>25807.379999999976</v>
      </c>
      <c r="G34" s="34" t="s">
        <v>74</v>
      </c>
      <c r="J34" s="79" t="s">
        <v>107</v>
      </c>
      <c r="K34" s="79" t="s">
        <v>108</v>
      </c>
      <c r="L34" s="79" t="s">
        <v>109</v>
      </c>
      <c r="M34" s="79" t="s">
        <v>127</v>
      </c>
      <c r="N34" s="79" t="s">
        <v>111</v>
      </c>
    </row>
    <row r="35" spans="1:14" ht="42.75" customHeight="1" x14ac:dyDescent="0.3">
      <c r="A35" s="37">
        <f>'2015 (2)'!E39</f>
        <v>13310.779999999999</v>
      </c>
      <c r="B35" s="87">
        <v>1.82</v>
      </c>
      <c r="C35" s="36">
        <v>155647.56</v>
      </c>
      <c r="D35" s="36">
        <v>172721.32</v>
      </c>
      <c r="E35" s="85">
        <f>E49</f>
        <v>279589.11</v>
      </c>
      <c r="F35" s="37">
        <f t="shared" si="0"/>
        <v>-3762.9800000000105</v>
      </c>
      <c r="G35" s="78" t="s">
        <v>106</v>
      </c>
      <c r="J35" s="79">
        <f>250*12</f>
        <v>3000</v>
      </c>
      <c r="K35" s="79">
        <f>250*12</f>
        <v>3000</v>
      </c>
      <c r="L35" s="79">
        <f>200*12</f>
        <v>2400</v>
      </c>
      <c r="M35" s="79">
        <f>250*12</f>
        <v>3000</v>
      </c>
      <c r="N35" s="80">
        <f>J35+K35+L35+M35</f>
        <v>11400</v>
      </c>
    </row>
    <row r="36" spans="1:14" ht="27.75" customHeight="1" x14ac:dyDescent="0.3">
      <c r="A36" s="37">
        <f>'2015 (2)'!E40</f>
        <v>19928.98</v>
      </c>
      <c r="B36" s="37"/>
      <c r="C36" s="36">
        <f>'сирен буль д8  2016'!AN6</f>
        <v>0</v>
      </c>
      <c r="D36" s="36">
        <f>'сирен буль д8  2016'!AO6</f>
        <v>0</v>
      </c>
      <c r="E36" s="36">
        <f t="shared" si="1"/>
        <v>0</v>
      </c>
      <c r="F36" s="37">
        <f t="shared" si="0"/>
        <v>19928.98</v>
      </c>
      <c r="G36" s="34" t="s">
        <v>76</v>
      </c>
      <c r="J36" s="17">
        <f>J35/4</f>
        <v>750</v>
      </c>
      <c r="K36" s="17">
        <f>K35/4</f>
        <v>750</v>
      </c>
      <c r="L36" s="17">
        <f>L35/4</f>
        <v>600</v>
      </c>
      <c r="M36" s="17">
        <f>M35/4</f>
        <v>750</v>
      </c>
    </row>
    <row r="37" spans="1:14" x14ac:dyDescent="0.3">
      <c r="A37" s="38">
        <f>A32+A33+A34+A35+A36</f>
        <v>122900.14999999983</v>
      </c>
      <c r="B37" s="38"/>
      <c r="C37" s="38">
        <f>C32+C33+C34+C35+C36</f>
        <v>1160516.06</v>
      </c>
      <c r="D37" s="38">
        <f>D32+D33+D34+D35+D36</f>
        <v>1099835.94</v>
      </c>
      <c r="E37" s="38">
        <f>E32+E33+E34+E35+E36</f>
        <v>1284457.6099999999</v>
      </c>
      <c r="F37" s="38">
        <f>F32+F33+F34+F35+F36</f>
        <v>183580.26999999973</v>
      </c>
      <c r="G37" s="39" t="s">
        <v>77</v>
      </c>
    </row>
    <row r="38" spans="1:14" x14ac:dyDescent="0.3">
      <c r="A38" s="40"/>
      <c r="B38" s="40"/>
      <c r="C38" s="40"/>
      <c r="D38" s="41"/>
      <c r="E38" s="40"/>
      <c r="F38" s="41"/>
      <c r="G38" s="40"/>
    </row>
    <row r="39" spans="1:14" x14ac:dyDescent="0.3">
      <c r="A39" s="225" t="s">
        <v>78</v>
      </c>
      <c r="B39" s="225"/>
      <c r="C39" s="222"/>
      <c r="D39" s="222"/>
      <c r="E39" s="222"/>
      <c r="F39" s="222"/>
      <c r="G39" s="26"/>
    </row>
    <row r="40" spans="1:14" ht="70.5" customHeight="1" x14ac:dyDescent="0.3">
      <c r="A40" s="32" t="s">
        <v>113</v>
      </c>
      <c r="B40" s="32"/>
      <c r="C40" s="84" t="s">
        <v>114</v>
      </c>
      <c r="D40" s="84" t="s">
        <v>115</v>
      </c>
      <c r="E40" s="32" t="s">
        <v>69</v>
      </c>
      <c r="F40" s="54" t="s">
        <v>116</v>
      </c>
      <c r="G40" s="84" t="s">
        <v>79</v>
      </c>
    </row>
    <row r="41" spans="1:14" ht="16.5" customHeight="1" x14ac:dyDescent="0.3">
      <c r="A41" s="37">
        <f>'2015 (2)'!E45</f>
        <v>110708.54000000004</v>
      </c>
      <c r="B41" s="37"/>
      <c r="C41" s="37">
        <f>'сирен буль д8  2016'!AN15</f>
        <v>418545.06</v>
      </c>
      <c r="D41" s="37">
        <f>'сирен буль д8  2016'!AO15</f>
        <v>428627.65</v>
      </c>
      <c r="E41" s="37">
        <f>D41</f>
        <v>428627.65</v>
      </c>
      <c r="F41" s="37">
        <f t="shared" ref="F41:F44" si="2">A41+C41-D41</f>
        <v>100625.95000000007</v>
      </c>
      <c r="G41" s="34" t="s">
        <v>80</v>
      </c>
    </row>
    <row r="42" spans="1:14" ht="15.75" customHeight="1" x14ac:dyDescent="0.3">
      <c r="A42" s="37">
        <f>'2015 (2)'!E46</f>
        <v>315828.97000000032</v>
      </c>
      <c r="B42" s="37"/>
      <c r="C42" s="37">
        <f>'сирен буль д8  2016'!AN14</f>
        <v>522610.75</v>
      </c>
      <c r="D42" s="37">
        <f>'сирен буль д8  2016'!AO14</f>
        <v>540695.12</v>
      </c>
      <c r="E42" s="37">
        <f t="shared" ref="E42:E44" si="3">D42</f>
        <v>540695.12</v>
      </c>
      <c r="F42" s="37">
        <f t="shared" si="2"/>
        <v>297744.60000000033</v>
      </c>
      <c r="G42" s="34" t="s">
        <v>81</v>
      </c>
    </row>
    <row r="43" spans="1:14" ht="13.5" customHeight="1" x14ac:dyDescent="0.3">
      <c r="A43" s="37">
        <f>'2015 (2)'!E47</f>
        <v>684321.38999999966</v>
      </c>
      <c r="B43" s="37"/>
      <c r="C43" s="37">
        <f>'сирен буль д8  2016'!AN13</f>
        <v>1463996.1</v>
      </c>
      <c r="D43" s="37">
        <f>'сирен буль д8  2016'!AO13</f>
        <v>1736601.3699999999</v>
      </c>
      <c r="E43" s="37">
        <f>D43</f>
        <v>1736601.3699999999</v>
      </c>
      <c r="F43" s="37">
        <f t="shared" si="2"/>
        <v>411716.11999999988</v>
      </c>
      <c r="G43" s="34" t="s">
        <v>82</v>
      </c>
    </row>
    <row r="44" spans="1:14" ht="33.75" customHeight="1" x14ac:dyDescent="0.3">
      <c r="A44" s="37">
        <f>'2015 (2)'!E48</f>
        <v>4319.760000000002</v>
      </c>
      <c r="B44" s="37"/>
      <c r="C44" s="37">
        <f>'сирен буль д8  2016'!AN8</f>
        <v>0</v>
      </c>
      <c r="D44" s="37">
        <f>'сирен буль д8  2016'!AO8</f>
        <v>1125.49</v>
      </c>
      <c r="E44" s="37">
        <f t="shared" si="3"/>
        <v>1125.49</v>
      </c>
      <c r="F44" s="37">
        <f t="shared" si="2"/>
        <v>3194.2700000000023</v>
      </c>
      <c r="G44" s="34" t="s">
        <v>83</v>
      </c>
    </row>
    <row r="45" spans="1:14" x14ac:dyDescent="0.3">
      <c r="A45" s="38">
        <f>A41+A42+A43+A44</f>
        <v>1115178.6599999999</v>
      </c>
      <c r="B45" s="38"/>
      <c r="C45" s="38">
        <f>C41+C42+C43+C44</f>
        <v>2405151.91</v>
      </c>
      <c r="D45" s="38">
        <f>D41+D42+D43+D44</f>
        <v>2707049.63</v>
      </c>
      <c r="E45" s="38">
        <f t="shared" ref="E45:F45" si="4">E41+E42+E43+E44</f>
        <v>2707049.63</v>
      </c>
      <c r="F45" s="38">
        <f t="shared" si="4"/>
        <v>813280.94000000029</v>
      </c>
      <c r="G45" s="39" t="s">
        <v>13</v>
      </c>
    </row>
    <row r="46" spans="1:14" ht="5.25" customHeight="1" x14ac:dyDescent="0.3">
      <c r="A46" s="40"/>
      <c r="B46" s="40"/>
      <c r="C46" s="40"/>
      <c r="D46" s="40"/>
      <c r="E46" s="40"/>
      <c r="F46" s="40"/>
      <c r="G46" s="40"/>
    </row>
    <row r="47" spans="1:14" s="27" customFormat="1" ht="22.5" customHeight="1" x14ac:dyDescent="0.3">
      <c r="A47" s="226" t="s">
        <v>84</v>
      </c>
      <c r="B47" s="226"/>
      <c r="C47" s="227"/>
      <c r="D47" s="227"/>
      <c r="E47" s="227"/>
      <c r="F47" s="227"/>
      <c r="G47" s="227"/>
    </row>
    <row r="48" spans="1:14" s="27" customFormat="1" ht="42.75" customHeight="1" x14ac:dyDescent="0.3">
      <c r="A48" s="88" t="s">
        <v>85</v>
      </c>
      <c r="B48" s="89" t="s">
        <v>118</v>
      </c>
      <c r="C48" s="90" t="s">
        <v>86</v>
      </c>
      <c r="D48" s="90" t="s">
        <v>87</v>
      </c>
      <c r="E48" s="91" t="s">
        <v>88</v>
      </c>
      <c r="F48" s="89" t="s">
        <v>119</v>
      </c>
      <c r="G48" s="26"/>
    </row>
    <row r="49" spans="1:7" s="48" customFormat="1" ht="24.75" customHeight="1" x14ac:dyDescent="0.3">
      <c r="A49" s="92"/>
      <c r="B49" s="101">
        <v>141344</v>
      </c>
      <c r="C49" s="101"/>
      <c r="D49" s="101" t="s">
        <v>89</v>
      </c>
      <c r="E49" s="102">
        <f>E50+E51+E52+E53+E54</f>
        <v>279589.11</v>
      </c>
      <c r="F49" s="103">
        <f>B49+D35-E35</f>
        <v>34476.210000000021</v>
      </c>
      <c r="G49" s="47"/>
    </row>
    <row r="50" spans="1:7" s="26" customFormat="1" ht="34.5" customHeight="1" x14ac:dyDescent="0.2">
      <c r="A50" s="100">
        <v>1</v>
      </c>
      <c r="B50" s="104"/>
      <c r="C50" s="105"/>
      <c r="D50" s="106" t="s">
        <v>120</v>
      </c>
      <c r="E50" s="105">
        <v>8933</v>
      </c>
      <c r="F50" s="107"/>
    </row>
    <row r="51" spans="1:7" s="93" customFormat="1" ht="40.799999999999997" x14ac:dyDescent="0.2">
      <c r="A51" s="100">
        <v>2</v>
      </c>
      <c r="B51" s="108"/>
      <c r="C51" s="108"/>
      <c r="D51" s="109" t="s">
        <v>122</v>
      </c>
      <c r="E51" s="110">
        <v>17442.79</v>
      </c>
      <c r="F51" s="111"/>
    </row>
    <row r="52" spans="1:7" s="93" customFormat="1" ht="40.799999999999997" x14ac:dyDescent="0.2">
      <c r="A52" s="100">
        <v>3</v>
      </c>
      <c r="B52" s="108"/>
      <c r="C52" s="108"/>
      <c r="D52" s="109" t="s">
        <v>123</v>
      </c>
      <c r="E52" s="110">
        <v>17578.23</v>
      </c>
      <c r="F52" s="111"/>
    </row>
    <row r="53" spans="1:7" s="93" customFormat="1" ht="40.799999999999997" x14ac:dyDescent="0.2">
      <c r="A53" s="100">
        <v>4</v>
      </c>
      <c r="B53" s="108"/>
      <c r="C53" s="108"/>
      <c r="D53" s="109" t="s">
        <v>124</v>
      </c>
      <c r="E53" s="110">
        <v>54793.27</v>
      </c>
      <c r="F53" s="111"/>
    </row>
    <row r="54" spans="1:7" s="93" customFormat="1" ht="30.6" x14ac:dyDescent="0.2">
      <c r="A54" s="100">
        <v>5</v>
      </c>
      <c r="B54" s="108"/>
      <c r="C54" s="108"/>
      <c r="D54" s="109" t="s">
        <v>125</v>
      </c>
      <c r="E54" s="110">
        <v>180841.82</v>
      </c>
      <c r="F54" s="111" t="s">
        <v>126</v>
      </c>
    </row>
    <row r="55" spans="1:7" ht="5.25" customHeight="1" x14ac:dyDescent="0.3">
      <c r="A55" s="95"/>
      <c r="B55" s="96"/>
      <c r="C55" s="96"/>
      <c r="D55" s="97"/>
      <c r="E55" s="98"/>
      <c r="F55" s="99"/>
      <c r="G55" s="93"/>
    </row>
    <row r="56" spans="1:7" hidden="1" x14ac:dyDescent="0.3">
      <c r="A56" s="95"/>
      <c r="B56" s="96"/>
      <c r="C56" s="96"/>
      <c r="D56" s="97"/>
      <c r="E56" s="98"/>
      <c r="F56" s="99"/>
      <c r="G56" s="93"/>
    </row>
    <row r="57" spans="1:7" ht="6.75" customHeight="1" x14ac:dyDescent="0.3">
      <c r="A57" s="95"/>
      <c r="B57" s="96"/>
      <c r="C57" s="96"/>
      <c r="D57" s="97"/>
      <c r="E57" s="98"/>
      <c r="F57" s="99"/>
      <c r="G57" s="93"/>
    </row>
    <row r="58" spans="1:7" ht="36.75" customHeight="1" x14ac:dyDescent="0.3">
      <c r="A58" s="94" t="s">
        <v>121</v>
      </c>
      <c r="B58" s="94"/>
      <c r="C58" s="94" t="s">
        <v>114</v>
      </c>
      <c r="D58" s="79" t="s">
        <v>115</v>
      </c>
    </row>
    <row r="59" spans="1:7" ht="15.75" customHeight="1" x14ac:dyDescent="0.3">
      <c r="A59" s="94"/>
      <c r="B59" s="94"/>
      <c r="C59" s="94">
        <f>N35</f>
        <v>11400</v>
      </c>
      <c r="D59" s="94">
        <f>C59</f>
        <v>11400</v>
      </c>
    </row>
  </sheetData>
  <mergeCells count="37">
    <mergeCell ref="A39:F39"/>
    <mergeCell ref="A47:G47"/>
    <mergeCell ref="C20:G20"/>
    <mergeCell ref="C21:G21"/>
    <mergeCell ref="C22:G22"/>
    <mergeCell ref="A23:G23"/>
    <mergeCell ref="A30:G30"/>
    <mergeCell ref="A19:G19"/>
    <mergeCell ref="D12:E12"/>
    <mergeCell ref="F12:G12"/>
    <mergeCell ref="D13:E13"/>
    <mergeCell ref="F13:G13"/>
    <mergeCell ref="D14:E14"/>
    <mergeCell ref="F14:G14"/>
    <mergeCell ref="D15:E15"/>
    <mergeCell ref="F15:G15"/>
    <mergeCell ref="A17:G17"/>
    <mergeCell ref="D18:E18"/>
    <mergeCell ref="F18:G18"/>
    <mergeCell ref="D9:E9"/>
    <mergeCell ref="F9:G9"/>
    <mergeCell ref="D10:E10"/>
    <mergeCell ref="F10:G10"/>
    <mergeCell ref="D11:E11"/>
    <mergeCell ref="F11:G11"/>
    <mergeCell ref="D6:E6"/>
    <mergeCell ref="F6:G6"/>
    <mergeCell ref="D7:E7"/>
    <mergeCell ref="F7:G7"/>
    <mergeCell ref="D8:E8"/>
    <mergeCell ref="F8:G8"/>
    <mergeCell ref="A1:G1"/>
    <mergeCell ref="A3:G3"/>
    <mergeCell ref="D4:E4"/>
    <mergeCell ref="F4:G4"/>
    <mergeCell ref="D5:E5"/>
    <mergeCell ref="F5:G5"/>
  </mergeCells>
  <pageMargins left="0.31496062992125984" right="0.11811023622047245" top="0.74803149606299213" bottom="0.74803149606299213" header="0.31496062992125984" footer="0.31496062992125984"/>
  <pageSetup paperSize="9" scale="80" orientation="portrait" horizontalDpi="180" verticalDpi="180" r:id="rId1"/>
  <rowBreaks count="1" manualBreakCount="1">
    <brk id="19" max="16383" man="1"/>
  </rowBreaks>
  <colBreaks count="1" manualBreakCount="1">
    <brk id="7" max="1048575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T16"/>
  <sheetViews>
    <sheetView workbookViewId="0">
      <pane xSplit="2" ySplit="3" topLeftCell="Y4" activePane="bottomRight" state="frozen"/>
      <selection pane="topRight" activeCell="C1" sqref="C1"/>
      <selection pane="bottomLeft" activeCell="A4" sqref="A4"/>
      <selection pane="bottomRight" activeCell="AK16" sqref="AK16"/>
    </sheetView>
  </sheetViews>
  <sheetFormatPr defaultColWidth="9.109375" defaultRowHeight="14.4" x14ac:dyDescent="0.3"/>
  <cols>
    <col min="1" max="2" width="9.109375" style="3"/>
    <col min="3" max="3" width="10.109375" style="3" customWidth="1"/>
    <col min="4" max="9" width="9.109375" style="3"/>
    <col min="10" max="10" width="9.5546875" style="3" customWidth="1"/>
    <col min="11" max="39" width="9.109375" style="3"/>
    <col min="40" max="40" width="10" style="3" customWidth="1"/>
    <col min="41" max="41" width="10.88671875" style="3" customWidth="1"/>
    <col min="42" max="42" width="9.109375" style="3"/>
    <col min="43" max="43" width="10.6640625" style="3" customWidth="1"/>
    <col min="44" max="16384" width="9.109375" style="3"/>
  </cols>
  <sheetData>
    <row r="1" spans="1:46" x14ac:dyDescent="0.3">
      <c r="A1" s="1" t="s">
        <v>0</v>
      </c>
      <c r="B1" s="1"/>
      <c r="C1" s="2"/>
    </row>
    <row r="2" spans="1:46" x14ac:dyDescent="0.3">
      <c r="A2" s="4"/>
      <c r="B2" s="4"/>
      <c r="C2" s="234" t="s">
        <v>1</v>
      </c>
      <c r="D2" s="234"/>
      <c r="E2" s="234"/>
      <c r="F2" s="234" t="s">
        <v>2</v>
      </c>
      <c r="G2" s="234"/>
      <c r="H2" s="234"/>
      <c r="I2" s="234" t="s">
        <v>3</v>
      </c>
      <c r="J2" s="234"/>
      <c r="K2" s="234"/>
      <c r="L2" s="234" t="s">
        <v>4</v>
      </c>
      <c r="M2" s="234"/>
      <c r="N2" s="234"/>
      <c r="O2" s="234" t="s">
        <v>5</v>
      </c>
      <c r="P2" s="234"/>
      <c r="Q2" s="234"/>
      <c r="R2" s="234" t="s">
        <v>6</v>
      </c>
      <c r="S2" s="234"/>
      <c r="T2" s="234"/>
      <c r="U2" s="234" t="s">
        <v>7</v>
      </c>
      <c r="V2" s="234"/>
      <c r="W2" s="234"/>
      <c r="X2" s="234" t="s">
        <v>8</v>
      </c>
      <c r="Y2" s="234"/>
      <c r="Z2" s="234"/>
      <c r="AA2" s="234" t="s">
        <v>9</v>
      </c>
      <c r="AB2" s="234"/>
      <c r="AC2" s="234"/>
      <c r="AD2" s="234" t="s">
        <v>10</v>
      </c>
      <c r="AE2" s="234"/>
      <c r="AF2" s="234"/>
      <c r="AG2" s="234" t="s">
        <v>11</v>
      </c>
      <c r="AH2" s="234"/>
      <c r="AI2" s="234"/>
      <c r="AJ2" s="234" t="s">
        <v>12</v>
      </c>
      <c r="AK2" s="234"/>
      <c r="AL2" s="234"/>
      <c r="AM2" s="5">
        <v>42736</v>
      </c>
      <c r="AN2" s="230" t="s">
        <v>13</v>
      </c>
      <c r="AO2" s="231"/>
      <c r="AP2" s="232"/>
      <c r="AQ2" s="76"/>
      <c r="AR2" s="233">
        <v>41275</v>
      </c>
      <c r="AS2" s="234"/>
      <c r="AT2" s="234"/>
    </row>
    <row r="3" spans="1:46" x14ac:dyDescent="0.3">
      <c r="A3" s="4"/>
      <c r="B3" s="4"/>
      <c r="C3" s="7" t="s">
        <v>14</v>
      </c>
      <c r="D3" s="7" t="s">
        <v>15</v>
      </c>
      <c r="E3" s="7" t="s">
        <v>16</v>
      </c>
      <c r="F3" s="7" t="s">
        <v>14</v>
      </c>
      <c r="G3" s="7" t="s">
        <v>15</v>
      </c>
      <c r="H3" s="7" t="s">
        <v>16</v>
      </c>
      <c r="I3" s="7" t="s">
        <v>14</v>
      </c>
      <c r="J3" s="7" t="s">
        <v>15</v>
      </c>
      <c r="K3" s="7" t="s">
        <v>16</v>
      </c>
      <c r="L3" s="7" t="s">
        <v>14</v>
      </c>
      <c r="M3" s="7" t="s">
        <v>15</v>
      </c>
      <c r="N3" s="7" t="s">
        <v>16</v>
      </c>
      <c r="O3" s="7" t="s">
        <v>14</v>
      </c>
      <c r="P3" s="7" t="s">
        <v>15</v>
      </c>
      <c r="Q3" s="7" t="s">
        <v>16</v>
      </c>
      <c r="R3" s="7" t="s">
        <v>14</v>
      </c>
      <c r="S3" s="7" t="s">
        <v>15</v>
      </c>
      <c r="T3" s="7" t="s">
        <v>16</v>
      </c>
      <c r="U3" s="7" t="s">
        <v>14</v>
      </c>
      <c r="V3" s="7" t="s">
        <v>15</v>
      </c>
      <c r="W3" s="7" t="s">
        <v>16</v>
      </c>
      <c r="X3" s="7" t="s">
        <v>14</v>
      </c>
      <c r="Y3" s="7" t="s">
        <v>15</v>
      </c>
      <c r="Z3" s="7" t="s">
        <v>16</v>
      </c>
      <c r="AA3" s="7" t="s">
        <v>14</v>
      </c>
      <c r="AB3" s="7" t="s">
        <v>15</v>
      </c>
      <c r="AC3" s="7" t="s">
        <v>16</v>
      </c>
      <c r="AD3" s="7" t="s">
        <v>14</v>
      </c>
      <c r="AE3" s="7" t="s">
        <v>15</v>
      </c>
      <c r="AF3" s="7" t="s">
        <v>16</v>
      </c>
      <c r="AG3" s="7" t="s">
        <v>14</v>
      </c>
      <c r="AH3" s="7" t="s">
        <v>15</v>
      </c>
      <c r="AI3" s="7" t="s">
        <v>16</v>
      </c>
      <c r="AJ3" s="7" t="s">
        <v>14</v>
      </c>
      <c r="AK3" s="7" t="s">
        <v>15</v>
      </c>
      <c r="AL3" s="7" t="s">
        <v>16</v>
      </c>
      <c r="AM3" s="7" t="s">
        <v>17</v>
      </c>
      <c r="AN3" s="7" t="s">
        <v>14</v>
      </c>
      <c r="AO3" s="7" t="s">
        <v>15</v>
      </c>
      <c r="AP3" s="7" t="s">
        <v>16</v>
      </c>
      <c r="AQ3" s="7"/>
      <c r="AR3" s="7" t="s">
        <v>14</v>
      </c>
      <c r="AS3" s="7" t="s">
        <v>15</v>
      </c>
      <c r="AT3" s="7" t="s">
        <v>16</v>
      </c>
    </row>
    <row r="4" spans="1:46" x14ac:dyDescent="0.3">
      <c r="A4" s="8" t="s">
        <v>18</v>
      </c>
      <c r="B4" s="9"/>
      <c r="C4" s="10">
        <v>56799.88</v>
      </c>
      <c r="D4" s="4">
        <v>62034.559999999998</v>
      </c>
      <c r="E4" s="4"/>
      <c r="F4" s="10">
        <v>56799.88</v>
      </c>
      <c r="G4" s="4">
        <v>65253.71</v>
      </c>
      <c r="H4" s="4"/>
      <c r="I4" s="10">
        <v>56799.88</v>
      </c>
      <c r="J4" s="4">
        <v>54472.29</v>
      </c>
      <c r="K4" s="4"/>
      <c r="L4" s="10">
        <v>56799.88</v>
      </c>
      <c r="M4" s="4">
        <v>54034.31</v>
      </c>
      <c r="N4" s="4"/>
      <c r="O4" s="10">
        <v>56799.88</v>
      </c>
      <c r="P4" s="4">
        <v>58020.4</v>
      </c>
      <c r="Q4" s="4"/>
      <c r="R4" s="10">
        <v>56799.88</v>
      </c>
      <c r="S4" s="4">
        <v>54791.98</v>
      </c>
      <c r="T4" s="4"/>
      <c r="U4" s="10">
        <v>56799.88</v>
      </c>
      <c r="V4" s="4">
        <v>57590.11</v>
      </c>
      <c r="W4" s="4"/>
      <c r="X4" s="10">
        <v>56799.88</v>
      </c>
      <c r="Y4" s="4">
        <v>55516.639999999999</v>
      </c>
      <c r="Z4" s="4"/>
      <c r="AA4" s="10">
        <v>56799.88</v>
      </c>
      <c r="AB4" s="4"/>
      <c r="AC4" s="4"/>
      <c r="AD4" s="10">
        <v>56799.88</v>
      </c>
      <c r="AE4" s="4"/>
      <c r="AF4" s="4"/>
      <c r="AG4" s="10"/>
      <c r="AH4" s="4"/>
      <c r="AI4" s="4"/>
      <c r="AJ4" s="10"/>
      <c r="AK4" s="4">
        <v>66140.52</v>
      </c>
      <c r="AL4" s="4"/>
      <c r="AM4" s="4"/>
      <c r="AN4" s="11">
        <f>C4+F4+I4+L4+O4+R4+U4+X4+AA4+AD4+AG4+AJ4</f>
        <v>567998.79999999993</v>
      </c>
      <c r="AO4" s="11">
        <f>D4+G4+J4+M4+P4+S4+V4+Y4+AB4+AE4+AH4+AK4</f>
        <v>527854.52</v>
      </c>
      <c r="AP4" s="12">
        <f>AN4-AO4</f>
        <v>40144.279999999912</v>
      </c>
      <c r="AQ4" s="11">
        <f>B4+G4+J4+M4+P4+S4+V4+Y4+AB4+AE4+AH4+AK4+AM4</f>
        <v>465819.96</v>
      </c>
      <c r="AR4" s="4"/>
      <c r="AS4" s="4"/>
      <c r="AT4" s="4"/>
    </row>
    <row r="5" spans="1:46" x14ac:dyDescent="0.3">
      <c r="A5" s="8" t="s">
        <v>19</v>
      </c>
      <c r="B5" s="9"/>
      <c r="C5" s="10">
        <v>12970.63</v>
      </c>
      <c r="D5" s="4">
        <v>14577.47</v>
      </c>
      <c r="E5" s="4"/>
      <c r="F5" s="10">
        <v>12970.63</v>
      </c>
      <c r="G5" s="4">
        <v>15217.63</v>
      </c>
      <c r="H5" s="4"/>
      <c r="I5" s="10">
        <v>12970.63</v>
      </c>
      <c r="J5" s="4">
        <v>12658.01</v>
      </c>
      <c r="K5" s="4"/>
      <c r="L5" s="10">
        <v>12970.63</v>
      </c>
      <c r="M5" s="4">
        <v>12523.57</v>
      </c>
      <c r="N5" s="4"/>
      <c r="O5" s="10">
        <v>12970.63</v>
      </c>
      <c r="P5" s="4">
        <v>13398.29</v>
      </c>
      <c r="Q5" s="4"/>
      <c r="R5" s="10">
        <v>12970.63</v>
      </c>
      <c r="S5" s="4">
        <v>12645.24</v>
      </c>
      <c r="T5" s="4"/>
      <c r="U5" s="10">
        <v>12970.63</v>
      </c>
      <c r="V5" s="4">
        <v>13321.36</v>
      </c>
      <c r="W5" s="4"/>
      <c r="X5" s="10">
        <v>12970.63</v>
      </c>
      <c r="Y5" s="4">
        <v>12755.2</v>
      </c>
      <c r="Z5" s="4"/>
      <c r="AA5" s="10">
        <v>12970.63</v>
      </c>
      <c r="AB5" s="4"/>
      <c r="AC5" s="4"/>
      <c r="AD5" s="10">
        <v>12970.63</v>
      </c>
      <c r="AE5" s="4"/>
      <c r="AF5" s="4"/>
      <c r="AG5" s="10"/>
      <c r="AH5" s="4"/>
      <c r="AI5" s="4"/>
      <c r="AJ5" s="10"/>
      <c r="AK5" s="4">
        <v>14083.26</v>
      </c>
      <c r="AL5" s="4"/>
      <c r="AM5" s="4"/>
      <c r="AN5" s="11">
        <f t="shared" ref="AN5:AO15" si="0">C5+F5+I5+L5+O5+R5+U5+X5+AA5+AD5+AG5+AJ5</f>
        <v>129706.30000000002</v>
      </c>
      <c r="AO5" s="11">
        <f t="shared" si="0"/>
        <v>121180.03</v>
      </c>
      <c r="AP5" s="12">
        <f t="shared" ref="AP5:AP15" si="1">AN5-AO5</f>
        <v>8526.2700000000186</v>
      </c>
      <c r="AQ5" s="11">
        <f>B5+G5+J5+M5+P5+S5+V5+Y5+AB5+AE5+AH5+AK5+AM5</f>
        <v>106602.56</v>
      </c>
      <c r="AR5" s="4"/>
      <c r="AS5" s="4"/>
      <c r="AT5" s="4"/>
    </row>
    <row r="6" spans="1:46" x14ac:dyDescent="0.3">
      <c r="A6" s="8" t="s">
        <v>20</v>
      </c>
      <c r="B6" s="9"/>
      <c r="C6" s="10"/>
      <c r="D6" s="4"/>
      <c r="E6" s="4"/>
      <c r="F6" s="10"/>
      <c r="G6" s="4"/>
      <c r="H6" s="4"/>
      <c r="I6" s="10"/>
      <c r="J6" s="4"/>
      <c r="K6" s="4"/>
      <c r="L6" s="10"/>
      <c r="M6" s="4"/>
      <c r="N6" s="4"/>
      <c r="O6" s="10"/>
      <c r="P6" s="4"/>
      <c r="Q6" s="4"/>
      <c r="R6" s="10"/>
      <c r="S6" s="4"/>
      <c r="T6" s="4"/>
      <c r="U6" s="10"/>
      <c r="V6" s="4"/>
      <c r="W6" s="4"/>
      <c r="X6" s="10"/>
      <c r="Y6" s="4"/>
      <c r="Z6" s="4"/>
      <c r="AA6" s="10"/>
      <c r="AB6" s="4"/>
      <c r="AC6" s="4"/>
      <c r="AD6" s="10"/>
      <c r="AE6" s="4"/>
      <c r="AF6" s="4"/>
      <c r="AG6" s="10"/>
      <c r="AH6" s="4"/>
      <c r="AI6" s="4"/>
      <c r="AJ6" s="10"/>
      <c r="AK6" s="4"/>
      <c r="AL6" s="4"/>
      <c r="AM6" s="4"/>
      <c r="AN6" s="11">
        <f t="shared" si="0"/>
        <v>0</v>
      </c>
      <c r="AO6" s="11">
        <f t="shared" si="0"/>
        <v>0</v>
      </c>
      <c r="AP6" s="12">
        <f t="shared" si="1"/>
        <v>0</v>
      </c>
      <c r="AQ6" s="11">
        <f>B6+G6+J6+M6+P6+S6+V6+Y6+AB6+AE6+AH6+AK6+AM6</f>
        <v>0</v>
      </c>
      <c r="AR6" s="4"/>
      <c r="AS6" s="4"/>
      <c r="AT6" s="4"/>
    </row>
    <row r="7" spans="1:46" x14ac:dyDescent="0.3">
      <c r="A7" s="8" t="s">
        <v>21</v>
      </c>
      <c r="B7" s="9"/>
      <c r="C7" s="10">
        <v>22449.439999999999</v>
      </c>
      <c r="D7" s="4">
        <v>23161.21</v>
      </c>
      <c r="E7" s="4"/>
      <c r="F7" s="10">
        <v>22449.439999999999</v>
      </c>
      <c r="G7" s="4">
        <v>24881.200000000001</v>
      </c>
      <c r="H7" s="4"/>
      <c r="I7" s="10">
        <v>22449.439999999999</v>
      </c>
      <c r="J7" s="4">
        <v>21241.93</v>
      </c>
      <c r="K7" s="4"/>
      <c r="L7" s="10">
        <v>22449.439999999999</v>
      </c>
      <c r="M7" s="4">
        <v>21098.29</v>
      </c>
      <c r="N7" s="4"/>
      <c r="O7" s="10">
        <v>22449.439999999999</v>
      </c>
      <c r="P7" s="4">
        <v>22736.38</v>
      </c>
      <c r="Q7" s="4"/>
      <c r="R7" s="10">
        <v>22449.439999999999</v>
      </c>
      <c r="S7" s="4">
        <v>21422.78</v>
      </c>
      <c r="T7" s="4"/>
      <c r="U7" s="10">
        <v>22449.439999999999</v>
      </c>
      <c r="V7" s="4">
        <v>22304.240000000002</v>
      </c>
      <c r="W7" s="4"/>
      <c r="X7" s="10">
        <v>22449.439999999999</v>
      </c>
      <c r="Y7" s="4">
        <v>21682.37</v>
      </c>
      <c r="Z7" s="4"/>
      <c r="AA7" s="10">
        <v>22449.439999999999</v>
      </c>
      <c r="AB7" s="4"/>
      <c r="AC7" s="4"/>
      <c r="AD7" s="10">
        <v>22449.439999999999</v>
      </c>
      <c r="AE7" s="4"/>
      <c r="AF7" s="4"/>
      <c r="AG7" s="10"/>
      <c r="AH7" s="4"/>
      <c r="AI7" s="4"/>
      <c r="AJ7" s="10"/>
      <c r="AK7" s="4">
        <v>22712.28</v>
      </c>
      <c r="AL7" s="4"/>
      <c r="AM7" s="4"/>
      <c r="AN7" s="11">
        <f t="shared" si="0"/>
        <v>224494.4</v>
      </c>
      <c r="AO7" s="11">
        <f t="shared" si="0"/>
        <v>201240.68</v>
      </c>
      <c r="AP7" s="12">
        <f t="shared" si="1"/>
        <v>23253.72</v>
      </c>
      <c r="AQ7" s="11">
        <f t="shared" ref="AQ7:AQ15" si="2">B7+G7+J7+M7+P7+S7+V7+Y7+AB7+AE7+AH7+AK7+AM7</f>
        <v>178079.47</v>
      </c>
      <c r="AR7" s="4"/>
      <c r="AS7" s="4"/>
      <c r="AT7" s="4"/>
    </row>
    <row r="8" spans="1:46" x14ac:dyDescent="0.3">
      <c r="A8" s="8" t="s">
        <v>22</v>
      </c>
      <c r="B8" s="9"/>
      <c r="C8" s="10"/>
      <c r="D8" s="4">
        <v>270.02999999999997</v>
      </c>
      <c r="E8" s="4"/>
      <c r="F8" s="10"/>
      <c r="G8" s="4">
        <v>227.21</v>
      </c>
      <c r="H8" s="4"/>
      <c r="I8" s="10"/>
      <c r="J8" s="4">
        <v>140.07</v>
      </c>
      <c r="K8" s="4"/>
      <c r="L8" s="10"/>
      <c r="M8" s="4"/>
      <c r="N8" s="4"/>
      <c r="O8" s="10"/>
      <c r="P8" s="4"/>
      <c r="Q8" s="4"/>
      <c r="R8" s="10"/>
      <c r="S8" s="4">
        <v>89.08</v>
      </c>
      <c r="T8" s="4"/>
      <c r="U8" s="10"/>
      <c r="V8" s="4">
        <v>122.27</v>
      </c>
      <c r="W8" s="4"/>
      <c r="X8" s="10"/>
      <c r="Y8" s="4">
        <v>52.3</v>
      </c>
      <c r="Z8" s="4"/>
      <c r="AA8" s="10"/>
      <c r="AB8" s="4"/>
      <c r="AC8" s="4"/>
      <c r="AD8" s="10"/>
      <c r="AE8" s="4"/>
      <c r="AF8" s="4"/>
      <c r="AG8" s="10"/>
      <c r="AH8" s="4"/>
      <c r="AI8" s="4"/>
      <c r="AJ8" s="10"/>
      <c r="AK8" s="4">
        <v>224.53</v>
      </c>
      <c r="AL8" s="4"/>
      <c r="AM8" s="4"/>
      <c r="AN8" s="11">
        <f t="shared" si="0"/>
        <v>0</v>
      </c>
      <c r="AO8" s="11">
        <f t="shared" si="0"/>
        <v>1125.49</v>
      </c>
      <c r="AP8" s="12">
        <f t="shared" si="1"/>
        <v>-1125.49</v>
      </c>
      <c r="AQ8" s="11">
        <f t="shared" si="2"/>
        <v>855.45999999999992</v>
      </c>
      <c r="AR8" s="4"/>
      <c r="AS8" s="4"/>
      <c r="AT8" s="4"/>
    </row>
    <row r="9" spans="1:46" x14ac:dyDescent="0.3">
      <c r="A9" s="8" t="s">
        <v>23</v>
      </c>
      <c r="B9" s="9"/>
      <c r="C9" s="10">
        <v>6556.6</v>
      </c>
      <c r="D9" s="4">
        <v>6651.81</v>
      </c>
      <c r="E9" s="4"/>
      <c r="F9" s="10">
        <v>6556.6</v>
      </c>
      <c r="G9" s="4">
        <v>7162.94</v>
      </c>
      <c r="H9" s="4"/>
      <c r="I9" s="10">
        <v>6556.6</v>
      </c>
      <c r="J9" s="4">
        <v>6071.49</v>
      </c>
      <c r="K9" s="4"/>
      <c r="L9" s="10">
        <v>6556.6</v>
      </c>
      <c r="M9" s="4">
        <v>6089.25</v>
      </c>
      <c r="N9" s="4"/>
      <c r="O9" s="10">
        <v>6556.6</v>
      </c>
      <c r="P9" s="4">
        <v>6519.86</v>
      </c>
      <c r="Q9" s="4"/>
      <c r="R9" s="10">
        <v>6556.6</v>
      </c>
      <c r="S9" s="4">
        <v>6201.34</v>
      </c>
      <c r="T9" s="4"/>
      <c r="U9" s="10">
        <v>6556.6</v>
      </c>
      <c r="V9" s="4">
        <v>6484.8</v>
      </c>
      <c r="W9" s="4"/>
      <c r="X9" s="10">
        <v>6556.6</v>
      </c>
      <c r="Y9" s="4">
        <v>6335.43</v>
      </c>
      <c r="Z9" s="4"/>
      <c r="AA9" s="10">
        <v>6556.6</v>
      </c>
      <c r="AB9" s="4"/>
      <c r="AC9" s="4"/>
      <c r="AD9" s="10">
        <v>6556.6</v>
      </c>
      <c r="AE9" s="4"/>
      <c r="AF9" s="4"/>
      <c r="AG9" s="10"/>
      <c r="AH9" s="4"/>
      <c r="AI9" s="4"/>
      <c r="AJ9" s="10"/>
      <c r="AK9" s="4">
        <v>6781.27</v>
      </c>
      <c r="AL9" s="4"/>
      <c r="AM9" s="4"/>
      <c r="AN9" s="11">
        <f t="shared" si="0"/>
        <v>65566</v>
      </c>
      <c r="AO9" s="11">
        <f t="shared" si="0"/>
        <v>58298.19</v>
      </c>
      <c r="AP9" s="12">
        <f t="shared" si="1"/>
        <v>7267.8099999999977</v>
      </c>
      <c r="AQ9" s="11">
        <f t="shared" si="2"/>
        <v>51646.380000000005</v>
      </c>
      <c r="AR9" s="4"/>
      <c r="AS9" s="4"/>
      <c r="AT9" s="4"/>
    </row>
    <row r="10" spans="1:46" x14ac:dyDescent="0.3">
      <c r="A10" s="8" t="s">
        <v>24</v>
      </c>
      <c r="B10" s="9"/>
      <c r="C10" s="10"/>
      <c r="D10" s="4"/>
      <c r="E10" s="4"/>
      <c r="F10" s="10"/>
      <c r="G10" s="4"/>
      <c r="H10" s="4"/>
      <c r="I10" s="10"/>
      <c r="J10" s="4"/>
      <c r="K10" s="4"/>
      <c r="L10" s="10"/>
      <c r="M10" s="4"/>
      <c r="N10" s="4"/>
      <c r="O10" s="10"/>
      <c r="P10" s="4"/>
      <c r="Q10" s="4"/>
      <c r="R10" s="10"/>
      <c r="S10" s="4"/>
      <c r="T10" s="4"/>
      <c r="U10" s="10"/>
      <c r="V10" s="4"/>
      <c r="W10" s="4"/>
      <c r="X10" s="10"/>
      <c r="Y10" s="4"/>
      <c r="Z10" s="4"/>
      <c r="AA10" s="10"/>
      <c r="AB10" s="4"/>
      <c r="AC10" s="4"/>
      <c r="AD10" s="10"/>
      <c r="AE10" s="4"/>
      <c r="AF10" s="4"/>
      <c r="AG10" s="10"/>
      <c r="AH10" s="4"/>
      <c r="AI10" s="4"/>
      <c r="AJ10" s="10"/>
      <c r="AK10" s="4"/>
      <c r="AL10" s="4"/>
      <c r="AM10" s="4"/>
      <c r="AN10" s="11">
        <f t="shared" si="0"/>
        <v>0</v>
      </c>
      <c r="AO10" s="11">
        <f t="shared" si="0"/>
        <v>0</v>
      </c>
      <c r="AP10" s="12">
        <f t="shared" si="1"/>
        <v>0</v>
      </c>
      <c r="AQ10" s="11">
        <f t="shared" si="2"/>
        <v>0</v>
      </c>
      <c r="AR10" s="4"/>
      <c r="AS10" s="4"/>
      <c r="AT10" s="4"/>
    </row>
    <row r="11" spans="1:46" x14ac:dyDescent="0.3">
      <c r="A11" s="8" t="s">
        <v>25</v>
      </c>
      <c r="B11" s="9"/>
      <c r="C11" s="10">
        <v>21237.53</v>
      </c>
      <c r="D11" s="4">
        <v>23636.38</v>
      </c>
      <c r="E11" s="4"/>
      <c r="F11" s="10">
        <v>21237.53</v>
      </c>
      <c r="G11" s="4">
        <v>24826.15</v>
      </c>
      <c r="H11" s="4"/>
      <c r="I11" s="10">
        <v>21237.53</v>
      </c>
      <c r="J11" s="4">
        <v>20733.91</v>
      </c>
      <c r="K11" s="4"/>
      <c r="L11" s="10">
        <v>21237.53</v>
      </c>
      <c r="M11" s="4">
        <v>20484.78</v>
      </c>
      <c r="N11" s="4"/>
      <c r="O11" s="10">
        <v>21237.53</v>
      </c>
      <c r="P11" s="4">
        <v>21957.759999999998</v>
      </c>
      <c r="Q11" s="4"/>
      <c r="R11" s="10">
        <v>21237.53</v>
      </c>
      <c r="S11" s="4">
        <v>20685.27</v>
      </c>
      <c r="T11" s="4"/>
      <c r="U11" s="10">
        <v>21237.53</v>
      </c>
      <c r="V11" s="4">
        <v>21794.26</v>
      </c>
      <c r="W11" s="4"/>
      <c r="X11" s="10">
        <v>21237.53</v>
      </c>
      <c r="Y11" s="4">
        <v>20872.79</v>
      </c>
      <c r="Z11" s="4"/>
      <c r="AA11" s="10">
        <v>21237.53</v>
      </c>
      <c r="AB11" s="4"/>
      <c r="AC11" s="4"/>
      <c r="AD11" s="10">
        <v>21237.53</v>
      </c>
      <c r="AE11" s="4"/>
      <c r="AF11" s="4"/>
      <c r="AG11" s="10"/>
      <c r="AH11" s="4"/>
      <c r="AI11" s="4"/>
      <c r="AJ11" s="10"/>
      <c r="AK11" s="4">
        <v>23028.12</v>
      </c>
      <c r="AL11" s="4"/>
      <c r="AM11" s="4"/>
      <c r="AN11" s="11">
        <f t="shared" si="0"/>
        <v>212375.3</v>
      </c>
      <c r="AO11" s="11">
        <f t="shared" si="0"/>
        <v>198019.42</v>
      </c>
      <c r="AP11" s="12">
        <f t="shared" si="1"/>
        <v>14355.879999999976</v>
      </c>
      <c r="AQ11" s="11">
        <f t="shared" si="2"/>
        <v>174383.03999999998</v>
      </c>
      <c r="AR11" s="4"/>
      <c r="AS11" s="4"/>
      <c r="AT11" s="4"/>
    </row>
    <row r="12" spans="1:46" x14ac:dyDescent="0.3">
      <c r="A12" s="8" t="s">
        <v>26</v>
      </c>
      <c r="B12" s="9"/>
      <c r="C12" s="10"/>
      <c r="D12" s="4"/>
      <c r="E12" s="4"/>
      <c r="F12" s="10"/>
      <c r="G12" s="4"/>
      <c r="H12" s="4"/>
      <c r="I12" s="10"/>
      <c r="J12" s="4"/>
      <c r="K12" s="4"/>
      <c r="L12" s="10"/>
      <c r="M12" s="4"/>
      <c r="N12" s="4"/>
      <c r="O12" s="10"/>
      <c r="P12" s="4"/>
      <c r="Q12" s="4"/>
      <c r="R12" s="10"/>
      <c r="S12" s="4"/>
      <c r="T12" s="4"/>
      <c r="U12" s="10"/>
      <c r="V12" s="4"/>
      <c r="W12" s="4"/>
      <c r="X12" s="10"/>
      <c r="Y12" s="4"/>
      <c r="Z12" s="4"/>
      <c r="AA12" s="10"/>
      <c r="AB12" s="4"/>
      <c r="AC12" s="4"/>
      <c r="AD12" s="10"/>
      <c r="AE12" s="4"/>
      <c r="AF12" s="4"/>
      <c r="AG12" s="10"/>
      <c r="AH12" s="4"/>
      <c r="AI12" s="4"/>
      <c r="AJ12" s="10"/>
      <c r="AK12" s="4"/>
      <c r="AL12" s="4"/>
      <c r="AM12" s="4"/>
      <c r="AN12" s="11">
        <f t="shared" si="0"/>
        <v>0</v>
      </c>
      <c r="AO12" s="11">
        <f t="shared" si="0"/>
        <v>0</v>
      </c>
      <c r="AP12" s="12">
        <f t="shared" si="1"/>
        <v>0</v>
      </c>
      <c r="AQ12" s="11">
        <f t="shared" si="2"/>
        <v>0</v>
      </c>
      <c r="AR12" s="4"/>
      <c r="AS12" s="4"/>
      <c r="AT12" s="4"/>
    </row>
    <row r="13" spans="1:46" x14ac:dyDescent="0.3">
      <c r="A13" s="8" t="s">
        <v>27</v>
      </c>
      <c r="B13" s="9"/>
      <c r="C13" s="10">
        <v>345485.55</v>
      </c>
      <c r="D13" s="4">
        <v>321159.21000000002</v>
      </c>
      <c r="E13" s="4"/>
      <c r="F13" s="10">
        <v>345485.55</v>
      </c>
      <c r="G13" s="4">
        <v>361446.25</v>
      </c>
      <c r="H13" s="4"/>
      <c r="I13" s="10">
        <v>345485.55</v>
      </c>
      <c r="J13" s="4">
        <v>311239.57</v>
      </c>
      <c r="K13" s="4"/>
      <c r="L13" s="10">
        <v>333980.83</v>
      </c>
      <c r="M13" s="4">
        <v>301634.14</v>
      </c>
      <c r="N13" s="4"/>
      <c r="O13" s="10"/>
      <c r="P13" s="4">
        <v>48626.720000000001</v>
      </c>
      <c r="Q13" s="4"/>
      <c r="R13" s="10"/>
      <c r="S13" s="4">
        <v>20129.189999999999</v>
      </c>
      <c r="T13" s="4"/>
      <c r="U13" s="10"/>
      <c r="V13" s="4">
        <v>20715.82</v>
      </c>
      <c r="W13" s="4"/>
      <c r="X13" s="10"/>
      <c r="Y13" s="4">
        <v>12064.55</v>
      </c>
      <c r="Z13" s="4"/>
      <c r="AA13" s="10">
        <v>93558.62</v>
      </c>
      <c r="AB13" s="4"/>
      <c r="AC13" s="4"/>
      <c r="AD13" s="10"/>
      <c r="AE13" s="4"/>
      <c r="AF13" s="4"/>
      <c r="AG13" s="10"/>
      <c r="AH13" s="4"/>
      <c r="AI13" s="4"/>
      <c r="AJ13" s="10"/>
      <c r="AK13" s="4">
        <v>339585.92</v>
      </c>
      <c r="AL13" s="4"/>
      <c r="AM13" s="4"/>
      <c r="AN13" s="13">
        <f t="shared" si="0"/>
        <v>1463996.1</v>
      </c>
      <c r="AO13" s="11">
        <f t="shared" si="0"/>
        <v>1736601.3699999999</v>
      </c>
      <c r="AP13" s="14">
        <f t="shared" si="1"/>
        <v>-272605.26999999979</v>
      </c>
      <c r="AQ13" s="11">
        <f t="shared" si="2"/>
        <v>1415442.16</v>
      </c>
      <c r="AR13" s="4"/>
      <c r="AS13" s="4"/>
      <c r="AT13" s="4"/>
    </row>
    <row r="14" spans="1:46" x14ac:dyDescent="0.3">
      <c r="A14" s="8" t="s">
        <v>28</v>
      </c>
      <c r="B14" s="9"/>
      <c r="C14" s="10">
        <v>86153.29</v>
      </c>
      <c r="D14" s="4">
        <v>62885.96</v>
      </c>
      <c r="E14" s="4"/>
      <c r="F14" s="10">
        <v>47374.5</v>
      </c>
      <c r="G14" s="4">
        <v>75190.320000000007</v>
      </c>
      <c r="H14" s="4"/>
      <c r="I14" s="10">
        <v>77655.83</v>
      </c>
      <c r="J14" s="4">
        <v>62651.92</v>
      </c>
      <c r="K14" s="4"/>
      <c r="L14" s="10">
        <v>60168.99</v>
      </c>
      <c r="M14" s="4">
        <v>59340.73</v>
      </c>
      <c r="N14" s="4"/>
      <c r="O14" s="10">
        <v>53462.76</v>
      </c>
      <c r="P14" s="4">
        <v>61941.599999999999</v>
      </c>
      <c r="Q14" s="4"/>
      <c r="R14" s="10">
        <v>61017.85</v>
      </c>
      <c r="S14" s="4">
        <v>61300.05</v>
      </c>
      <c r="T14" s="4"/>
      <c r="U14" s="10">
        <v>40173.51</v>
      </c>
      <c r="V14" s="4">
        <v>46481.599999999999</v>
      </c>
      <c r="W14" s="4"/>
      <c r="X14" s="10">
        <v>45350.8</v>
      </c>
      <c r="Y14" s="4">
        <v>40861.67</v>
      </c>
      <c r="Z14" s="4"/>
      <c r="AA14" s="10">
        <v>51253.22</v>
      </c>
      <c r="AB14" s="4"/>
      <c r="AC14" s="4"/>
      <c r="AD14" s="10"/>
      <c r="AE14" s="4"/>
      <c r="AF14" s="4"/>
      <c r="AG14" s="10"/>
      <c r="AH14" s="4"/>
      <c r="AI14" s="4"/>
      <c r="AJ14" s="10"/>
      <c r="AK14" s="4">
        <v>70041.27</v>
      </c>
      <c r="AL14" s="4"/>
      <c r="AM14" s="4"/>
      <c r="AN14" s="11">
        <f t="shared" si="0"/>
        <v>522610.75</v>
      </c>
      <c r="AO14" s="11">
        <f t="shared" si="0"/>
        <v>540695.12</v>
      </c>
      <c r="AP14" s="12">
        <f t="shared" si="1"/>
        <v>-18084.369999999995</v>
      </c>
      <c r="AQ14" s="11">
        <f t="shared" si="2"/>
        <v>477809.16</v>
      </c>
      <c r="AR14" s="4"/>
      <c r="AS14" s="4"/>
      <c r="AT14" s="4"/>
    </row>
    <row r="15" spans="1:46" x14ac:dyDescent="0.3">
      <c r="A15" s="8" t="s">
        <v>29</v>
      </c>
      <c r="B15" s="9"/>
      <c r="C15" s="15">
        <v>50794.85</v>
      </c>
      <c r="D15" s="4">
        <v>47666.67</v>
      </c>
      <c r="E15" s="4"/>
      <c r="F15" s="15">
        <v>48745.1</v>
      </c>
      <c r="G15" s="4">
        <v>61119.6</v>
      </c>
      <c r="H15" s="4"/>
      <c r="I15" s="15">
        <v>53365.86</v>
      </c>
      <c r="J15" s="4">
        <v>45362.79</v>
      </c>
      <c r="K15" s="4"/>
      <c r="L15" s="10">
        <v>44609.39</v>
      </c>
      <c r="M15" s="4">
        <v>47930.87</v>
      </c>
      <c r="N15" s="4"/>
      <c r="O15" s="10">
        <v>40856.03</v>
      </c>
      <c r="P15" s="4">
        <v>44040.51</v>
      </c>
      <c r="Q15" s="4"/>
      <c r="R15" s="10">
        <v>44353.78</v>
      </c>
      <c r="S15" s="4">
        <v>45266.720000000001</v>
      </c>
      <c r="T15" s="4"/>
      <c r="U15" s="10">
        <v>42684.92</v>
      </c>
      <c r="V15" s="4">
        <v>43349.14</v>
      </c>
      <c r="W15" s="4"/>
      <c r="X15" s="10">
        <v>45907.26</v>
      </c>
      <c r="Y15" s="4">
        <v>42413.760000000002</v>
      </c>
      <c r="Z15" s="4"/>
      <c r="AA15" s="10">
        <v>47227.87</v>
      </c>
      <c r="AB15" s="4"/>
      <c r="AC15" s="4"/>
      <c r="AD15" s="10"/>
      <c r="AE15" s="4"/>
      <c r="AF15" s="4"/>
      <c r="AG15" s="10"/>
      <c r="AH15" s="4"/>
      <c r="AI15" s="4"/>
      <c r="AJ15" s="10"/>
      <c r="AK15" s="4">
        <v>51477.59</v>
      </c>
      <c r="AL15" s="4"/>
      <c r="AM15" s="4"/>
      <c r="AN15" s="11">
        <f t="shared" si="0"/>
        <v>418545.06</v>
      </c>
      <c r="AO15" s="11">
        <f t="shared" si="0"/>
        <v>428627.65</v>
      </c>
      <c r="AP15" s="12">
        <f t="shared" si="1"/>
        <v>-10082.590000000026</v>
      </c>
      <c r="AQ15" s="11">
        <f t="shared" si="2"/>
        <v>380960.98</v>
      </c>
      <c r="AR15" s="4"/>
      <c r="AS15" s="4"/>
      <c r="AT15" s="4"/>
    </row>
    <row r="16" spans="1:46" x14ac:dyDescent="0.3">
      <c r="A16" s="8" t="s">
        <v>30</v>
      </c>
      <c r="B16" s="9"/>
      <c r="C16" s="16">
        <f t="shared" ref="C16:AP16" si="3">SUM(C4:C15)</f>
        <v>602447.77</v>
      </c>
      <c r="D16" s="16">
        <f t="shared" si="3"/>
        <v>562043.30000000005</v>
      </c>
      <c r="E16" s="16">
        <f t="shared" si="3"/>
        <v>0</v>
      </c>
      <c r="F16" s="16">
        <f t="shared" si="3"/>
        <v>561619.23</v>
      </c>
      <c r="G16" s="16">
        <f t="shared" si="3"/>
        <v>635325.00999999989</v>
      </c>
      <c r="H16" s="16">
        <f t="shared" si="3"/>
        <v>0</v>
      </c>
      <c r="I16" s="16">
        <f t="shared" si="3"/>
        <v>596521.31999999995</v>
      </c>
      <c r="J16" s="16">
        <f t="shared" si="3"/>
        <v>534571.98</v>
      </c>
      <c r="K16" s="16">
        <f t="shared" si="3"/>
        <v>0</v>
      </c>
      <c r="L16" s="16">
        <f t="shared" si="3"/>
        <v>558773.29</v>
      </c>
      <c r="M16" s="16">
        <f t="shared" si="3"/>
        <v>523135.94</v>
      </c>
      <c r="N16" s="16">
        <f t="shared" si="3"/>
        <v>0</v>
      </c>
      <c r="O16" s="16">
        <f t="shared" si="3"/>
        <v>214332.87</v>
      </c>
      <c r="P16" s="16">
        <f t="shared" si="3"/>
        <v>277241.52</v>
      </c>
      <c r="Q16" s="16">
        <f t="shared" si="3"/>
        <v>0</v>
      </c>
      <c r="R16" s="16">
        <f t="shared" si="3"/>
        <v>225385.71</v>
      </c>
      <c r="S16" s="16">
        <f t="shared" si="3"/>
        <v>242531.65</v>
      </c>
      <c r="T16" s="16">
        <f t="shared" si="3"/>
        <v>0</v>
      </c>
      <c r="U16" s="16">
        <f t="shared" si="3"/>
        <v>202872.51</v>
      </c>
      <c r="V16" s="16">
        <f t="shared" si="3"/>
        <v>232163.60000000003</v>
      </c>
      <c r="W16" s="16">
        <f t="shared" si="3"/>
        <v>0</v>
      </c>
      <c r="X16" s="16">
        <f t="shared" si="3"/>
        <v>211272.14</v>
      </c>
      <c r="Y16" s="16">
        <f t="shared" si="3"/>
        <v>212554.71000000002</v>
      </c>
      <c r="Z16" s="16">
        <f t="shared" si="3"/>
        <v>0</v>
      </c>
      <c r="AA16" s="16">
        <f t="shared" si="3"/>
        <v>312053.79000000004</v>
      </c>
      <c r="AB16" s="16">
        <f t="shared" si="3"/>
        <v>0</v>
      </c>
      <c r="AC16" s="16">
        <f t="shared" si="3"/>
        <v>0</v>
      </c>
      <c r="AD16" s="16">
        <f t="shared" si="3"/>
        <v>120014.08</v>
      </c>
      <c r="AE16" s="16">
        <f t="shared" si="3"/>
        <v>0</v>
      </c>
      <c r="AF16" s="16">
        <f t="shared" si="3"/>
        <v>0</v>
      </c>
      <c r="AG16" s="16">
        <f t="shared" si="3"/>
        <v>0</v>
      </c>
      <c r="AH16" s="16">
        <f t="shared" si="3"/>
        <v>0</v>
      </c>
      <c r="AI16" s="16">
        <f t="shared" si="3"/>
        <v>0</v>
      </c>
      <c r="AJ16" s="16">
        <f t="shared" si="3"/>
        <v>0</v>
      </c>
      <c r="AK16" s="16">
        <f t="shared" si="3"/>
        <v>594074.76</v>
      </c>
      <c r="AL16" s="16">
        <f t="shared" si="3"/>
        <v>0</v>
      </c>
      <c r="AM16" s="16">
        <f t="shared" si="3"/>
        <v>0</v>
      </c>
      <c r="AN16" s="16">
        <f t="shared" si="3"/>
        <v>3605292.7100000004</v>
      </c>
      <c r="AO16" s="16">
        <f t="shared" si="3"/>
        <v>3813642.4699999997</v>
      </c>
      <c r="AP16" s="16">
        <f t="shared" si="3"/>
        <v>-208349.75999999989</v>
      </c>
      <c r="AQ16" s="16"/>
      <c r="AR16" s="16">
        <f t="shared" ref="AR16:AT16" si="4">SUM(AR4:AR15)</f>
        <v>0</v>
      </c>
      <c r="AS16" s="16">
        <f t="shared" si="4"/>
        <v>0</v>
      </c>
      <c r="AT16" s="16">
        <f t="shared" si="4"/>
        <v>0</v>
      </c>
    </row>
  </sheetData>
  <mergeCells count="14">
    <mergeCell ref="AN2:AP2"/>
    <mergeCell ref="AR2:AT2"/>
    <mergeCell ref="U2:W2"/>
    <mergeCell ref="X2:Z2"/>
    <mergeCell ref="AA2:AC2"/>
    <mergeCell ref="AD2:AF2"/>
    <mergeCell ref="AG2:AI2"/>
    <mergeCell ref="AJ2:AL2"/>
    <mergeCell ref="R2:T2"/>
    <mergeCell ref="C2:E2"/>
    <mergeCell ref="F2:H2"/>
    <mergeCell ref="I2:K2"/>
    <mergeCell ref="L2:N2"/>
    <mergeCell ref="O2:Q2"/>
  </mergeCells>
  <pageMargins left="0.7" right="0.7" top="0.75" bottom="0.75" header="0.3" footer="0.3"/>
  <pageSetup paperSize="9" orientation="portrait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62"/>
  <sheetViews>
    <sheetView topLeftCell="A52" zoomScaleNormal="100" workbookViewId="0">
      <selection activeCell="A57" sqref="A57:XFD57"/>
    </sheetView>
  </sheetViews>
  <sheetFormatPr defaultColWidth="9.109375" defaultRowHeight="13.2" x14ac:dyDescent="0.25"/>
  <cols>
    <col min="1" max="3" width="12.6640625" style="151" customWidth="1"/>
    <col min="4" max="4" width="21.109375" style="112" customWidth="1"/>
    <col min="5" max="5" width="15.44140625" style="112" customWidth="1"/>
    <col min="6" max="6" width="15" style="112" customWidth="1"/>
    <col min="7" max="7" width="26.33203125" style="112" customWidth="1"/>
    <col min="8" max="8" width="3.6640625" style="112" customWidth="1"/>
    <col min="9" max="9" width="5.5546875" style="112" hidden="1" customWidth="1"/>
    <col min="10" max="16384" width="9.109375" style="112"/>
  </cols>
  <sheetData>
    <row r="1" spans="1:8" s="179" customFormat="1" ht="18.75" customHeight="1" x14ac:dyDescent="0.3">
      <c r="A1" s="257" t="s">
        <v>141</v>
      </c>
      <c r="B1" s="257"/>
      <c r="C1" s="257"/>
      <c r="D1" s="257"/>
      <c r="E1" s="257"/>
      <c r="F1" s="257"/>
      <c r="G1" s="257"/>
    </row>
    <row r="2" spans="1:8" s="179" customFormat="1" ht="13.2" customHeight="1" x14ac:dyDescent="0.3">
      <c r="A2" s="258" t="s">
        <v>32</v>
      </c>
      <c r="B2" s="258"/>
      <c r="C2" s="258"/>
      <c r="D2" s="258"/>
      <c r="E2" s="258"/>
      <c r="F2" s="258"/>
      <c r="G2" s="258"/>
    </row>
    <row r="3" spans="1:8" s="182" customFormat="1" ht="15.6" x14ac:dyDescent="0.3">
      <c r="A3" s="180">
        <v>1</v>
      </c>
      <c r="B3" s="181"/>
      <c r="C3" s="181"/>
      <c r="D3" s="248" t="s">
        <v>33</v>
      </c>
      <c r="E3" s="249"/>
      <c r="F3" s="250">
        <v>1995</v>
      </c>
      <c r="G3" s="250"/>
    </row>
    <row r="4" spans="1:8" s="182" customFormat="1" ht="15.6" x14ac:dyDescent="0.3">
      <c r="A4" s="180">
        <v>2</v>
      </c>
      <c r="B4" s="181"/>
      <c r="C4" s="181"/>
      <c r="D4" s="248" t="s">
        <v>34</v>
      </c>
      <c r="E4" s="249"/>
      <c r="F4" s="250">
        <v>9</v>
      </c>
      <c r="G4" s="250"/>
    </row>
    <row r="5" spans="1:8" s="182" customFormat="1" ht="15.6" x14ac:dyDescent="0.3">
      <c r="A5" s="180">
        <v>3</v>
      </c>
      <c r="B5" s="181"/>
      <c r="C5" s="181"/>
      <c r="D5" s="248" t="s">
        <v>35</v>
      </c>
      <c r="E5" s="249"/>
      <c r="F5" s="250">
        <v>142</v>
      </c>
      <c r="G5" s="250"/>
    </row>
    <row r="6" spans="1:8" s="182" customFormat="1" ht="15.6" x14ac:dyDescent="0.3">
      <c r="A6" s="180">
        <v>4</v>
      </c>
      <c r="B6" s="181"/>
      <c r="C6" s="181"/>
      <c r="D6" s="248" t="s">
        <v>36</v>
      </c>
      <c r="E6" s="249"/>
      <c r="F6" s="256">
        <f>E20</f>
        <v>7126.7</v>
      </c>
      <c r="G6" s="250"/>
    </row>
    <row r="7" spans="1:8" s="182" customFormat="1" ht="15.6" x14ac:dyDescent="0.3">
      <c r="A7" s="180">
        <v>5</v>
      </c>
      <c r="B7" s="181"/>
      <c r="C7" s="181"/>
      <c r="D7" s="248" t="s">
        <v>37</v>
      </c>
      <c r="E7" s="249"/>
      <c r="F7" s="250">
        <v>0</v>
      </c>
      <c r="G7" s="250"/>
    </row>
    <row r="8" spans="1:8" s="182" customFormat="1" ht="28.5" customHeight="1" x14ac:dyDescent="0.3">
      <c r="A8" s="180">
        <v>6</v>
      </c>
      <c r="B8" s="181"/>
      <c r="C8" s="181"/>
      <c r="D8" s="248" t="s">
        <v>38</v>
      </c>
      <c r="E8" s="249"/>
      <c r="F8" s="250" t="s">
        <v>140</v>
      </c>
      <c r="G8" s="250"/>
    </row>
    <row r="9" spans="1:8" s="182" customFormat="1" ht="27" customHeight="1" x14ac:dyDescent="0.3">
      <c r="A9" s="180">
        <v>7</v>
      </c>
      <c r="B9" s="181"/>
      <c r="C9" s="181"/>
      <c r="D9" s="251" t="s">
        <v>39</v>
      </c>
      <c r="E9" s="252"/>
      <c r="F9" s="253" t="s">
        <v>177</v>
      </c>
      <c r="G9" s="254"/>
    </row>
    <row r="10" spans="1:8" s="182" customFormat="1" ht="19.2" customHeight="1" x14ac:dyDescent="0.3">
      <c r="A10" s="180">
        <v>8</v>
      </c>
      <c r="B10" s="181"/>
      <c r="C10" s="181"/>
      <c r="D10" s="248" t="s">
        <v>45</v>
      </c>
      <c r="E10" s="249"/>
      <c r="F10" s="248" t="s">
        <v>46</v>
      </c>
      <c r="G10" s="249"/>
    </row>
    <row r="11" spans="1:8" s="182" customFormat="1" ht="72" customHeight="1" x14ac:dyDescent="0.3">
      <c r="A11" s="180">
        <v>9</v>
      </c>
      <c r="B11" s="181"/>
      <c r="C11" s="181"/>
      <c r="D11" s="248" t="s">
        <v>47</v>
      </c>
      <c r="E11" s="249"/>
      <c r="F11" s="248" t="s">
        <v>48</v>
      </c>
      <c r="G11" s="249"/>
    </row>
    <row r="12" spans="1:8" s="183" customFormat="1" ht="13.2" customHeight="1" x14ac:dyDescent="0.3">
      <c r="A12" s="255" t="s">
        <v>49</v>
      </c>
      <c r="B12" s="255"/>
      <c r="C12" s="255"/>
      <c r="D12" s="255"/>
      <c r="E12" s="255"/>
      <c r="F12" s="255"/>
      <c r="G12" s="255"/>
    </row>
    <row r="13" spans="1:8" s="183" customFormat="1" ht="27.6" customHeight="1" x14ac:dyDescent="0.3">
      <c r="A13" s="184"/>
      <c r="B13" s="185"/>
      <c r="C13" s="185"/>
      <c r="D13" s="253" t="s">
        <v>50</v>
      </c>
      <c r="E13" s="254"/>
      <c r="F13" s="250" t="s">
        <v>105</v>
      </c>
      <c r="G13" s="250"/>
      <c r="H13" s="186"/>
    </row>
    <row r="14" spans="1:8" s="179" customFormat="1" ht="17.399999999999999" customHeight="1" x14ac:dyDescent="0.3">
      <c r="A14" s="247"/>
      <c r="B14" s="247"/>
      <c r="C14" s="247"/>
      <c r="D14" s="247"/>
      <c r="E14" s="247"/>
      <c r="F14" s="247"/>
      <c r="G14" s="247"/>
    </row>
    <row r="15" spans="1:8" s="147" customFormat="1" ht="15.75" customHeight="1" x14ac:dyDescent="0.25">
      <c r="A15" s="121"/>
      <c r="B15" s="121"/>
      <c r="C15" s="237" t="s">
        <v>57</v>
      </c>
      <c r="D15" s="237"/>
      <c r="E15" s="237"/>
      <c r="F15" s="237"/>
      <c r="G15" s="237"/>
    </row>
    <row r="16" spans="1:8" s="147" customFormat="1" ht="15" customHeight="1" x14ac:dyDescent="0.25">
      <c r="A16" s="121"/>
      <c r="B16" s="121"/>
      <c r="C16" s="238" t="s">
        <v>58</v>
      </c>
      <c r="D16" s="239"/>
      <c r="E16" s="239"/>
      <c r="F16" s="239"/>
      <c r="G16" s="239"/>
    </row>
    <row r="17" spans="1:14" s="147" customFormat="1" ht="28.2" customHeight="1" x14ac:dyDescent="0.25">
      <c r="A17" s="122"/>
      <c r="B17" s="122"/>
      <c r="C17" s="240" t="s">
        <v>133</v>
      </c>
      <c r="D17" s="241"/>
      <c r="E17" s="241"/>
      <c r="F17" s="241"/>
      <c r="G17" s="241"/>
    </row>
    <row r="18" spans="1:14" s="147" customFormat="1" ht="13.8" x14ac:dyDescent="0.25">
      <c r="A18" s="242" t="s">
        <v>60</v>
      </c>
      <c r="B18" s="242"/>
      <c r="C18" s="243"/>
      <c r="D18" s="243"/>
      <c r="E18" s="243"/>
      <c r="F18" s="243"/>
      <c r="G18" s="243"/>
    </row>
    <row r="19" spans="1:14" s="147" customFormat="1" ht="13.8" x14ac:dyDescent="0.25">
      <c r="A19" s="122" t="s">
        <v>128</v>
      </c>
      <c r="B19" s="122"/>
      <c r="C19" s="123"/>
      <c r="D19" s="149"/>
      <c r="E19" s="148"/>
      <c r="F19" s="149"/>
      <c r="G19" s="149"/>
    </row>
    <row r="20" spans="1:14" s="147" customFormat="1" ht="13.8" x14ac:dyDescent="0.25">
      <c r="A20" s="122" t="s">
        <v>104</v>
      </c>
      <c r="B20" s="122"/>
      <c r="C20" s="123"/>
      <c r="D20" s="149"/>
      <c r="E20" s="124">
        <v>7126.7</v>
      </c>
      <c r="F20" s="149"/>
      <c r="G20" s="149"/>
    </row>
    <row r="21" spans="1:14" s="147" customFormat="1" ht="13.8" x14ac:dyDescent="0.25">
      <c r="A21" s="122" t="s">
        <v>129</v>
      </c>
      <c r="B21" s="122"/>
      <c r="C21" s="123"/>
      <c r="D21" s="149"/>
      <c r="E21" s="148"/>
      <c r="F21" s="149"/>
      <c r="G21" s="149"/>
    </row>
    <row r="22" spans="1:14" s="147" customFormat="1" ht="13.8" x14ac:dyDescent="0.25">
      <c r="A22" s="122" t="s">
        <v>130</v>
      </c>
      <c r="B22" s="122"/>
      <c r="C22" s="123"/>
      <c r="D22" s="149"/>
      <c r="E22" s="148"/>
      <c r="F22" s="149"/>
      <c r="G22" s="149"/>
    </row>
    <row r="23" spans="1:14" s="147" customFormat="1" ht="23.4" customHeight="1" x14ac:dyDescent="0.25">
      <c r="A23" s="244" t="s">
        <v>65</v>
      </c>
      <c r="B23" s="244"/>
      <c r="C23" s="245"/>
      <c r="D23" s="245"/>
      <c r="E23" s="245"/>
      <c r="F23" s="245"/>
      <c r="G23" s="245"/>
    </row>
    <row r="24" spans="1:14" s="117" customFormat="1" ht="82.2" customHeight="1" x14ac:dyDescent="0.3">
      <c r="A24" s="114" t="s">
        <v>134</v>
      </c>
      <c r="B24" s="114" t="s">
        <v>117</v>
      </c>
      <c r="C24" s="115" t="s">
        <v>135</v>
      </c>
      <c r="D24" s="115" t="s">
        <v>136</v>
      </c>
      <c r="E24" s="114" t="s">
        <v>69</v>
      </c>
      <c r="F24" s="116" t="s">
        <v>137</v>
      </c>
      <c r="G24" s="115" t="s">
        <v>71</v>
      </c>
    </row>
    <row r="25" spans="1:14" s="147" customFormat="1" ht="29.25" customHeight="1" x14ac:dyDescent="0.25">
      <c r="A25" s="170">
        <v>103851.23999999976</v>
      </c>
      <c r="B25" s="171">
        <f>7.97+0.92</f>
        <v>8.89</v>
      </c>
      <c r="C25" s="172">
        <f>766262.16+85520.4</f>
        <v>851782.56</v>
      </c>
      <c r="D25" s="172">
        <f>755444.47+84057.77</f>
        <v>839502.24</v>
      </c>
      <c r="E25" s="172">
        <f>C25</f>
        <v>851782.56</v>
      </c>
      <c r="F25" s="170">
        <f t="shared" ref="F25:F29" si="0">A25+C25-D25</f>
        <v>116131.55999999982</v>
      </c>
      <c r="G25" s="118" t="s">
        <v>72</v>
      </c>
    </row>
    <row r="26" spans="1:14" s="147" customFormat="1" ht="15.75" customHeight="1" x14ac:dyDescent="0.25">
      <c r="A26" s="170">
        <v>44887.47000000003</v>
      </c>
      <c r="B26" s="171">
        <v>3.15</v>
      </c>
      <c r="C26" s="172">
        <v>292927.46999999997</v>
      </c>
      <c r="D26" s="172">
        <v>287992.37</v>
      </c>
      <c r="E26" s="172">
        <f t="shared" ref="E26:E29" si="1">C26</f>
        <v>292927.46999999997</v>
      </c>
      <c r="F26" s="170">
        <f t="shared" si="0"/>
        <v>49822.570000000007</v>
      </c>
      <c r="G26" s="116" t="s">
        <v>73</v>
      </c>
    </row>
    <row r="27" spans="1:14" s="147" customFormat="1" ht="36" customHeight="1" x14ac:dyDescent="0.25">
      <c r="A27" s="170">
        <v>30866.829999999958</v>
      </c>
      <c r="B27" s="173">
        <v>4.5999999999999996</v>
      </c>
      <c r="C27" s="172">
        <v>393393.84</v>
      </c>
      <c r="D27" s="172">
        <v>385861.97</v>
      </c>
      <c r="E27" s="172">
        <f t="shared" si="1"/>
        <v>393393.84</v>
      </c>
      <c r="F27" s="170">
        <f t="shared" si="0"/>
        <v>38398.700000000012</v>
      </c>
      <c r="G27" s="138" t="s">
        <v>74</v>
      </c>
      <c r="J27" s="118" t="s">
        <v>107</v>
      </c>
      <c r="K27" s="118" t="s">
        <v>108</v>
      </c>
      <c r="L27" s="118" t="s">
        <v>109</v>
      </c>
      <c r="M27" s="118" t="s">
        <v>127</v>
      </c>
      <c r="N27" s="118" t="s">
        <v>111</v>
      </c>
    </row>
    <row r="28" spans="1:14" s="147" customFormat="1" ht="34.200000000000003" customHeight="1" x14ac:dyDescent="0.25">
      <c r="A28" s="170">
        <v>659.58999999999651</v>
      </c>
      <c r="B28" s="171">
        <v>1.82</v>
      </c>
      <c r="C28" s="172">
        <v>644397.82999999996</v>
      </c>
      <c r="D28" s="172">
        <v>566967.33700000006</v>
      </c>
      <c r="E28" s="174">
        <f>E41</f>
        <v>828874.65</v>
      </c>
      <c r="F28" s="170">
        <f>A28+C28-D28</f>
        <v>78090.082999999868</v>
      </c>
      <c r="G28" s="118" t="s">
        <v>75</v>
      </c>
      <c r="J28" s="118">
        <f>250*12</f>
        <v>3000</v>
      </c>
      <c r="K28" s="118">
        <f>250*12</f>
        <v>3000</v>
      </c>
      <c r="L28" s="118">
        <f>200*12</f>
        <v>2400</v>
      </c>
      <c r="M28" s="118">
        <f>250*12</f>
        <v>3000</v>
      </c>
      <c r="N28" s="125">
        <f>J28+K28+L28+M28</f>
        <v>11400</v>
      </c>
    </row>
    <row r="29" spans="1:14" s="127" customFormat="1" ht="24.6" customHeight="1" x14ac:dyDescent="0.25">
      <c r="A29" s="175">
        <v>19928.98</v>
      </c>
      <c r="B29" s="176"/>
      <c r="C29" s="177"/>
      <c r="D29" s="177"/>
      <c r="E29" s="177">
        <f t="shared" si="1"/>
        <v>0</v>
      </c>
      <c r="F29" s="176">
        <f t="shared" si="0"/>
        <v>19928.98</v>
      </c>
      <c r="G29" s="126" t="s">
        <v>139</v>
      </c>
      <c r="J29" s="127">
        <f>J28/4</f>
        <v>750</v>
      </c>
      <c r="K29" s="127">
        <f>K28/4</f>
        <v>750</v>
      </c>
      <c r="L29" s="127">
        <f>L28/4</f>
        <v>600</v>
      </c>
      <c r="M29" s="127">
        <f>M28/4</f>
        <v>750</v>
      </c>
    </row>
    <row r="30" spans="1:14" s="147" customFormat="1" ht="13.8" x14ac:dyDescent="0.25">
      <c r="A30" s="178">
        <f>A25+A26+A27+A28+A29</f>
        <v>200194.10999999975</v>
      </c>
      <c r="B30" s="178"/>
      <c r="C30" s="178">
        <f>C25+C26+C27+C28+C29</f>
        <v>2182501.7000000002</v>
      </c>
      <c r="D30" s="178">
        <f>D25+D26+D27+D28+D29</f>
        <v>2080323.9169999999</v>
      </c>
      <c r="E30" s="178">
        <f>E25+E26+E27+E28+E29</f>
        <v>2366978.52</v>
      </c>
      <c r="F30" s="178">
        <f>F25+F26+F27+F28+F29</f>
        <v>302371.89299999969</v>
      </c>
      <c r="G30" s="128" t="s">
        <v>77</v>
      </c>
    </row>
    <row r="31" spans="1:14" s="147" customFormat="1" ht="13.8" x14ac:dyDescent="0.25">
      <c r="A31" s="129"/>
      <c r="B31" s="129"/>
      <c r="C31" s="129"/>
      <c r="D31" s="130"/>
      <c r="E31" s="129"/>
      <c r="F31" s="130"/>
      <c r="G31" s="129"/>
    </row>
    <row r="32" spans="1:14" s="147" customFormat="1" ht="13.8" x14ac:dyDescent="0.25">
      <c r="A32" s="246" t="s">
        <v>78</v>
      </c>
      <c r="B32" s="246"/>
      <c r="C32" s="243"/>
      <c r="D32" s="243"/>
      <c r="E32" s="243"/>
      <c r="F32" s="243"/>
      <c r="G32" s="122"/>
    </row>
    <row r="33" spans="1:7" s="147" customFormat="1" ht="88.5" customHeight="1" x14ac:dyDescent="0.25">
      <c r="A33" s="114" t="s">
        <v>138</v>
      </c>
      <c r="B33" s="114"/>
      <c r="C33" s="115" t="s">
        <v>135</v>
      </c>
      <c r="D33" s="115" t="s">
        <v>136</v>
      </c>
      <c r="E33" s="114" t="s">
        <v>69</v>
      </c>
      <c r="F33" s="116" t="s">
        <v>137</v>
      </c>
      <c r="G33" s="115" t="s">
        <v>79</v>
      </c>
    </row>
    <row r="34" spans="1:7" ht="27" customHeight="1" x14ac:dyDescent="0.25">
      <c r="A34" s="168">
        <v>107603.74000000011</v>
      </c>
      <c r="B34" s="168"/>
      <c r="C34" s="168">
        <v>580340.51</v>
      </c>
      <c r="D34" s="168">
        <v>576295.93000000005</v>
      </c>
      <c r="E34" s="168">
        <f>D34</f>
        <v>576295.93000000005</v>
      </c>
      <c r="F34" s="168">
        <f t="shared" ref="F34:F37" si="2">A34+C34-D34</f>
        <v>111648.32000000007</v>
      </c>
      <c r="G34" s="138" t="s">
        <v>80</v>
      </c>
    </row>
    <row r="35" spans="1:7" ht="15.75" customHeight="1" x14ac:dyDescent="0.25">
      <c r="A35" s="168">
        <v>327151.8400000002</v>
      </c>
      <c r="B35" s="168"/>
      <c r="C35" s="168">
        <v>839016.85</v>
      </c>
      <c r="D35" s="168">
        <v>823615.38</v>
      </c>
      <c r="E35" s="168">
        <f t="shared" ref="E35:E37" si="3">D35</f>
        <v>823615.38</v>
      </c>
      <c r="F35" s="168">
        <f t="shared" si="2"/>
        <v>342553.31000000017</v>
      </c>
      <c r="G35" s="138" t="s">
        <v>81</v>
      </c>
    </row>
    <row r="36" spans="1:7" ht="13.5" customHeight="1" x14ac:dyDescent="0.25">
      <c r="A36" s="168">
        <v>493346.41999999946</v>
      </c>
      <c r="B36" s="168"/>
      <c r="C36" s="168">
        <v>2442116.54</v>
      </c>
      <c r="D36" s="168">
        <v>2393239.91</v>
      </c>
      <c r="E36" s="168">
        <f>D36</f>
        <v>2393239.91</v>
      </c>
      <c r="F36" s="168">
        <f t="shared" si="2"/>
        <v>542223.04999999935</v>
      </c>
      <c r="G36" s="138" t="s">
        <v>82</v>
      </c>
    </row>
    <row r="37" spans="1:7" ht="36.6" customHeight="1" x14ac:dyDescent="0.25">
      <c r="A37" s="168">
        <v>-6347.4900000000198</v>
      </c>
      <c r="B37" s="168"/>
      <c r="C37" s="168">
        <v>150325.85999999999</v>
      </c>
      <c r="D37" s="168">
        <v>127984.91</v>
      </c>
      <c r="E37" s="168">
        <f t="shared" si="3"/>
        <v>127984.91</v>
      </c>
      <c r="F37" s="168">
        <f t="shared" si="2"/>
        <v>15993.459999999963</v>
      </c>
      <c r="G37" s="138" t="s">
        <v>83</v>
      </c>
    </row>
    <row r="38" spans="1:7" ht="17.399999999999999" customHeight="1" x14ac:dyDescent="0.25">
      <c r="A38" s="169">
        <f>A34+A35+A36+A37</f>
        <v>921754.50999999978</v>
      </c>
      <c r="B38" s="169"/>
      <c r="C38" s="169">
        <f>C34+C35+C36+C37</f>
        <v>4011799.76</v>
      </c>
      <c r="D38" s="169">
        <f>D34+D35+D36+D37</f>
        <v>3921136.1300000004</v>
      </c>
      <c r="E38" s="169">
        <f t="shared" ref="E38" si="4">E34+E35+E36+E37</f>
        <v>3921136.1300000004</v>
      </c>
      <c r="F38" s="169">
        <f>F34+F35+F36+F37</f>
        <v>1012418.1399999995</v>
      </c>
      <c r="G38" s="139" t="s">
        <v>13</v>
      </c>
    </row>
    <row r="39" spans="1:7" s="122" customFormat="1" ht="32.4" customHeight="1" x14ac:dyDescent="0.25">
      <c r="A39" s="235" t="s">
        <v>84</v>
      </c>
      <c r="B39" s="235"/>
      <c r="C39" s="236"/>
      <c r="D39" s="236"/>
      <c r="E39" s="236"/>
      <c r="F39" s="236"/>
      <c r="G39" s="236"/>
    </row>
    <row r="40" spans="1:7" s="122" customFormat="1" ht="50.4" customHeight="1" x14ac:dyDescent="0.25">
      <c r="A40" s="114" t="s">
        <v>85</v>
      </c>
      <c r="B40" s="119" t="s">
        <v>131</v>
      </c>
      <c r="C40" s="120"/>
      <c r="D40" s="120" t="s">
        <v>87</v>
      </c>
      <c r="E40" s="120" t="s">
        <v>102</v>
      </c>
      <c r="F40" s="119" t="s">
        <v>132</v>
      </c>
    </row>
    <row r="41" spans="1:7" s="134" customFormat="1" ht="29.25" customHeight="1" x14ac:dyDescent="0.25">
      <c r="A41" s="131"/>
      <c r="B41" s="133">
        <v>155493.04</v>
      </c>
      <c r="C41" s="132"/>
      <c r="D41" s="132" t="s">
        <v>89</v>
      </c>
      <c r="E41" s="156">
        <f>E42+E43+E44+E45+E46+E47+E48</f>
        <v>828874.65</v>
      </c>
      <c r="F41" s="133">
        <f>B41+D28-E28</f>
        <v>-106414.27299999993</v>
      </c>
    </row>
    <row r="42" spans="1:7" s="143" customFormat="1" ht="44.4" customHeight="1" x14ac:dyDescent="0.25">
      <c r="A42" s="140">
        <v>1</v>
      </c>
      <c r="B42" s="141"/>
      <c r="C42" s="155" t="s">
        <v>167</v>
      </c>
      <c r="D42" s="155" t="s">
        <v>148</v>
      </c>
      <c r="E42" s="157">
        <v>324440.15000000002</v>
      </c>
      <c r="F42" s="142"/>
    </row>
    <row r="43" spans="1:7" s="113" customFormat="1" ht="39.6" customHeight="1" x14ac:dyDescent="0.25">
      <c r="A43" s="140">
        <v>2</v>
      </c>
      <c r="B43" s="144"/>
      <c r="C43" s="155" t="s">
        <v>168</v>
      </c>
      <c r="D43" s="155" t="s">
        <v>149</v>
      </c>
      <c r="E43" s="158">
        <v>1155.05</v>
      </c>
      <c r="F43" s="145"/>
    </row>
    <row r="44" spans="1:7" s="113" customFormat="1" ht="24" customHeight="1" x14ac:dyDescent="0.25">
      <c r="A44" s="140">
        <v>3</v>
      </c>
      <c r="B44" s="144"/>
      <c r="C44" s="161" t="s">
        <v>169</v>
      </c>
      <c r="D44" s="155" t="s">
        <v>149</v>
      </c>
      <c r="E44" s="157">
        <v>10004.719999999999</v>
      </c>
      <c r="F44" s="145"/>
    </row>
    <row r="45" spans="1:7" s="113" customFormat="1" ht="46.2" customHeight="1" x14ac:dyDescent="0.25">
      <c r="A45" s="140">
        <v>4</v>
      </c>
      <c r="B45" s="144"/>
      <c r="C45" s="161" t="s">
        <v>169</v>
      </c>
      <c r="D45" s="155" t="s">
        <v>150</v>
      </c>
      <c r="E45" s="157">
        <v>1155.03</v>
      </c>
      <c r="F45" s="145"/>
    </row>
    <row r="46" spans="1:7" s="113" customFormat="1" ht="43.8" customHeight="1" x14ac:dyDescent="0.25">
      <c r="A46" s="140">
        <v>5</v>
      </c>
      <c r="B46" s="144"/>
      <c r="C46" s="161" t="s">
        <v>167</v>
      </c>
      <c r="D46" s="155" t="s">
        <v>151</v>
      </c>
      <c r="E46" s="157">
        <v>320575.2</v>
      </c>
      <c r="F46" s="145"/>
    </row>
    <row r="47" spans="1:7" s="113" customFormat="1" ht="27.6" customHeight="1" x14ac:dyDescent="0.25">
      <c r="A47" s="140">
        <v>6</v>
      </c>
      <c r="B47" s="144"/>
      <c r="C47" s="155" t="s">
        <v>168</v>
      </c>
      <c r="D47" s="155" t="s">
        <v>152</v>
      </c>
      <c r="E47" s="157">
        <v>167877</v>
      </c>
      <c r="F47" s="145"/>
    </row>
    <row r="48" spans="1:7" s="113" customFormat="1" ht="45.6" customHeight="1" x14ac:dyDescent="0.25">
      <c r="A48" s="140">
        <v>7</v>
      </c>
      <c r="B48" s="144"/>
      <c r="C48" s="155" t="s">
        <v>175</v>
      </c>
      <c r="D48" s="155" t="s">
        <v>173</v>
      </c>
      <c r="E48" s="166">
        <v>3667.5</v>
      </c>
      <c r="F48" s="165" t="s">
        <v>174</v>
      </c>
    </row>
    <row r="49" spans="1:7" s="113" customFormat="1" ht="41.4" customHeight="1" x14ac:dyDescent="0.25">
      <c r="A49" s="140">
        <v>8</v>
      </c>
      <c r="B49" s="144" t="s">
        <v>171</v>
      </c>
      <c r="C49" s="260" t="s">
        <v>172</v>
      </c>
      <c r="D49" s="260"/>
      <c r="E49" s="157" t="s">
        <v>176</v>
      </c>
      <c r="F49" s="145"/>
    </row>
    <row r="50" spans="1:7" s="113" customFormat="1" ht="33" customHeight="1" x14ac:dyDescent="0.25">
      <c r="A50" s="263" t="s">
        <v>144</v>
      </c>
      <c r="B50" s="263"/>
      <c r="C50" s="263"/>
      <c r="D50" s="263"/>
      <c r="E50" s="263"/>
      <c r="F50" s="263"/>
    </row>
    <row r="51" spans="1:7" s="136" customFormat="1" ht="41.4" customHeight="1" x14ac:dyDescent="0.25">
      <c r="A51" s="135" t="s">
        <v>153</v>
      </c>
      <c r="B51" s="135" t="s">
        <v>154</v>
      </c>
      <c r="C51" s="135" t="s">
        <v>135</v>
      </c>
      <c r="D51" s="146" t="s">
        <v>136</v>
      </c>
      <c r="E51" s="125" t="s">
        <v>142</v>
      </c>
    </row>
    <row r="52" spans="1:7" s="136" customFormat="1" ht="15.75" customHeight="1" x14ac:dyDescent="0.25">
      <c r="A52" s="135"/>
      <c r="B52" s="135">
        <v>11400</v>
      </c>
      <c r="C52" s="135">
        <f>N28</f>
        <v>11400</v>
      </c>
      <c r="D52" s="135">
        <f>C52</f>
        <v>11400</v>
      </c>
      <c r="E52" s="150">
        <f>B52+D52</f>
        <v>22800</v>
      </c>
    </row>
    <row r="53" spans="1:7" s="147" customFormat="1" ht="13.8" x14ac:dyDescent="0.25">
      <c r="A53" s="137"/>
      <c r="B53" s="137"/>
      <c r="C53" s="137"/>
    </row>
    <row r="54" spans="1:7" s="153" customFormat="1" ht="12.6" hidden="1" customHeight="1" x14ac:dyDescent="0.25">
      <c r="A54" s="152"/>
      <c r="B54" s="152"/>
      <c r="C54" s="152">
        <v>43263.88</v>
      </c>
      <c r="D54" s="153">
        <v>32951.93</v>
      </c>
    </row>
    <row r="55" spans="1:7" s="153" customFormat="1" hidden="1" x14ac:dyDescent="0.25">
      <c r="A55" s="152"/>
      <c r="B55" s="152"/>
      <c r="C55" s="152"/>
    </row>
    <row r="56" spans="1:7" s="153" customFormat="1" hidden="1" x14ac:dyDescent="0.25">
      <c r="A56" s="152"/>
      <c r="B56" s="152"/>
      <c r="C56" s="154">
        <f>C30+C38+C54</f>
        <v>6237565.3399999999</v>
      </c>
      <c r="D56" s="154">
        <f>D30+D38+D54</f>
        <v>6034411.977</v>
      </c>
      <c r="E56" s="154"/>
      <c r="G56" s="167"/>
    </row>
    <row r="57" spans="1:7" s="162" customFormat="1" ht="115.8" customHeight="1" x14ac:dyDescent="0.25">
      <c r="A57" s="261" t="s">
        <v>146</v>
      </c>
      <c r="B57" s="261"/>
      <c r="C57" s="261"/>
      <c r="D57" s="261"/>
      <c r="E57" s="261"/>
      <c r="F57" s="261"/>
      <c r="G57" s="261"/>
    </row>
    <row r="58" spans="1:7" s="162" customFormat="1" ht="67.8" customHeight="1" x14ac:dyDescent="0.25">
      <c r="A58" s="261" t="s">
        <v>147</v>
      </c>
      <c r="B58" s="261"/>
      <c r="C58" s="261"/>
      <c r="D58" s="261"/>
      <c r="E58" s="261"/>
      <c r="F58" s="261"/>
      <c r="G58" s="261"/>
    </row>
    <row r="59" spans="1:7" s="162" customFormat="1" ht="112.2" customHeight="1" x14ac:dyDescent="0.25">
      <c r="A59" s="262" t="s">
        <v>170</v>
      </c>
      <c r="B59" s="262"/>
      <c r="C59" s="262"/>
      <c r="D59" s="262"/>
      <c r="E59" s="262"/>
      <c r="F59" s="262"/>
      <c r="G59" s="262"/>
    </row>
    <row r="60" spans="1:7" s="162" customFormat="1" ht="22.8" customHeight="1" x14ac:dyDescent="0.25">
      <c r="A60" s="259" t="s">
        <v>145</v>
      </c>
      <c r="B60" s="259"/>
      <c r="C60" s="259"/>
      <c r="D60" s="259"/>
      <c r="E60" s="259"/>
      <c r="F60" s="259"/>
      <c r="G60" s="259"/>
    </row>
    <row r="61" spans="1:7" s="162" customFormat="1" ht="27.6" x14ac:dyDescent="0.25">
      <c r="A61" s="137"/>
      <c r="B61" s="137"/>
      <c r="C61" s="137"/>
      <c r="D61" s="162" t="s">
        <v>143</v>
      </c>
    </row>
    <row r="62" spans="1:7" ht="21.6" customHeight="1" x14ac:dyDescent="0.25"/>
  </sheetData>
  <mergeCells count="37">
    <mergeCell ref="A60:G60"/>
    <mergeCell ref="C49:D49"/>
    <mergeCell ref="A57:G57"/>
    <mergeCell ref="A58:G58"/>
    <mergeCell ref="A59:G59"/>
    <mergeCell ref="A50:F50"/>
    <mergeCell ref="A1:G1"/>
    <mergeCell ref="A2:G2"/>
    <mergeCell ref="D3:E3"/>
    <mergeCell ref="F3:G3"/>
    <mergeCell ref="D4:E4"/>
    <mergeCell ref="F4:G4"/>
    <mergeCell ref="D5:E5"/>
    <mergeCell ref="F5:G5"/>
    <mergeCell ref="D6:E6"/>
    <mergeCell ref="F6:G6"/>
    <mergeCell ref="D7:E7"/>
    <mergeCell ref="F7:G7"/>
    <mergeCell ref="A14:G14"/>
    <mergeCell ref="D10:E10"/>
    <mergeCell ref="F10:G10"/>
    <mergeCell ref="D8:E8"/>
    <mergeCell ref="F8:G8"/>
    <mergeCell ref="D9:E9"/>
    <mergeCell ref="F9:G9"/>
    <mergeCell ref="D11:E11"/>
    <mergeCell ref="F11:G11"/>
    <mergeCell ref="A12:G12"/>
    <mergeCell ref="D13:E13"/>
    <mergeCell ref="F13:G13"/>
    <mergeCell ref="A39:G39"/>
    <mergeCell ref="C15:G15"/>
    <mergeCell ref="C16:G16"/>
    <mergeCell ref="C17:G17"/>
    <mergeCell ref="A18:G18"/>
    <mergeCell ref="A23:G23"/>
    <mergeCell ref="A32:F32"/>
  </mergeCells>
  <pageMargins left="0.31496062992125984" right="0.11811023622047245" top="0.74803149606299213" bottom="0.74803149606299213" header="0.31496062992125984" footer="0.31496062992125984"/>
  <pageSetup paperSize="9" scale="73" orientation="portrait" horizontalDpi="180" verticalDpi="180" r:id="rId1"/>
  <rowBreaks count="2" manualBreakCount="2">
    <brk id="14" max="16383" man="1"/>
    <brk id="48" max="6" man="1"/>
  </rowBreaks>
  <colBreaks count="1" manualBreakCount="1">
    <brk id="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58"/>
  <sheetViews>
    <sheetView tabSelected="1" topLeftCell="A23" zoomScaleNormal="100" workbookViewId="0">
      <selection activeCell="H25" sqref="H25:H29"/>
    </sheetView>
  </sheetViews>
  <sheetFormatPr defaultColWidth="9.109375" defaultRowHeight="13.2" x14ac:dyDescent="0.25"/>
  <cols>
    <col min="1" max="3" width="12.6640625" style="151" customWidth="1"/>
    <col min="4" max="4" width="21.109375" style="112" customWidth="1"/>
    <col min="5" max="5" width="15.44140625" style="112" customWidth="1"/>
    <col min="6" max="6" width="15.77734375" style="112" customWidth="1"/>
    <col min="7" max="7" width="26.33203125" style="112" customWidth="1"/>
    <col min="8" max="8" width="7.88671875" style="112" customWidth="1"/>
    <col min="9" max="9" width="11.88671875" style="112" customWidth="1"/>
    <col min="10" max="16384" width="9.109375" style="112"/>
  </cols>
  <sheetData>
    <row r="1" spans="1:8" s="179" customFormat="1" ht="18.75" customHeight="1" x14ac:dyDescent="0.3">
      <c r="A1" s="257" t="s">
        <v>141</v>
      </c>
      <c r="B1" s="257"/>
      <c r="C1" s="257"/>
      <c r="D1" s="257"/>
      <c r="E1" s="257"/>
      <c r="F1" s="257"/>
      <c r="G1" s="257"/>
    </row>
    <row r="2" spans="1:8" s="179" customFormat="1" ht="13.2" customHeight="1" x14ac:dyDescent="0.3">
      <c r="A2" s="258" t="s">
        <v>32</v>
      </c>
      <c r="B2" s="258"/>
      <c r="C2" s="258"/>
      <c r="D2" s="258"/>
      <c r="E2" s="258"/>
      <c r="F2" s="258"/>
      <c r="G2" s="258"/>
    </row>
    <row r="3" spans="1:8" s="182" customFormat="1" ht="15.6" x14ac:dyDescent="0.3">
      <c r="A3" s="180">
        <v>1</v>
      </c>
      <c r="B3" s="181"/>
      <c r="C3" s="181"/>
      <c r="D3" s="248" t="s">
        <v>33</v>
      </c>
      <c r="E3" s="249"/>
      <c r="F3" s="250">
        <v>1995</v>
      </c>
      <c r="G3" s="250"/>
    </row>
    <row r="4" spans="1:8" s="182" customFormat="1" ht="15.6" x14ac:dyDescent="0.3">
      <c r="A4" s="180">
        <v>2</v>
      </c>
      <c r="B4" s="181"/>
      <c r="C4" s="181"/>
      <c r="D4" s="248" t="s">
        <v>34</v>
      </c>
      <c r="E4" s="249"/>
      <c r="F4" s="250">
        <v>9</v>
      </c>
      <c r="G4" s="250"/>
    </row>
    <row r="5" spans="1:8" s="182" customFormat="1" ht="15.6" x14ac:dyDescent="0.3">
      <c r="A5" s="180">
        <v>3</v>
      </c>
      <c r="B5" s="181"/>
      <c r="C5" s="181"/>
      <c r="D5" s="248" t="s">
        <v>35</v>
      </c>
      <c r="E5" s="249"/>
      <c r="F5" s="250">
        <v>142</v>
      </c>
      <c r="G5" s="250"/>
    </row>
    <row r="6" spans="1:8" s="182" customFormat="1" ht="15.6" x14ac:dyDescent="0.3">
      <c r="A6" s="180">
        <v>4</v>
      </c>
      <c r="B6" s="181"/>
      <c r="C6" s="181"/>
      <c r="D6" s="248" t="s">
        <v>36</v>
      </c>
      <c r="E6" s="249"/>
      <c r="F6" s="256">
        <f>E20</f>
        <v>7126.7</v>
      </c>
      <c r="G6" s="250"/>
    </row>
    <row r="7" spans="1:8" s="182" customFormat="1" ht="15.6" x14ac:dyDescent="0.3">
      <c r="A7" s="180">
        <v>5</v>
      </c>
      <c r="B7" s="181"/>
      <c r="C7" s="181"/>
      <c r="D7" s="248" t="s">
        <v>37</v>
      </c>
      <c r="E7" s="249"/>
      <c r="F7" s="250">
        <v>0</v>
      </c>
      <c r="G7" s="250"/>
    </row>
    <row r="8" spans="1:8" s="182" customFormat="1" ht="28.5" customHeight="1" x14ac:dyDescent="0.3">
      <c r="A8" s="180">
        <v>6</v>
      </c>
      <c r="B8" s="181"/>
      <c r="C8" s="181"/>
      <c r="D8" s="248" t="s">
        <v>38</v>
      </c>
      <c r="E8" s="249"/>
      <c r="F8" s="250" t="s">
        <v>140</v>
      </c>
      <c r="G8" s="250"/>
    </row>
    <row r="9" spans="1:8" s="182" customFormat="1" ht="27" customHeight="1" x14ac:dyDescent="0.3">
      <c r="A9" s="180">
        <v>7</v>
      </c>
      <c r="B9" s="181"/>
      <c r="C9" s="181"/>
      <c r="D9" s="251" t="s">
        <v>39</v>
      </c>
      <c r="E9" s="252"/>
      <c r="F9" s="253" t="s">
        <v>177</v>
      </c>
      <c r="G9" s="254"/>
    </row>
    <row r="10" spans="1:8" s="182" customFormat="1" ht="31.2" customHeight="1" x14ac:dyDescent="0.3">
      <c r="A10" s="180">
        <v>8</v>
      </c>
      <c r="B10" s="181"/>
      <c r="C10" s="181"/>
      <c r="D10" s="248" t="s">
        <v>45</v>
      </c>
      <c r="E10" s="249"/>
      <c r="F10" s="248" t="s">
        <v>46</v>
      </c>
      <c r="G10" s="249"/>
    </row>
    <row r="11" spans="1:8" s="182" customFormat="1" ht="72" customHeight="1" x14ac:dyDescent="0.3">
      <c r="A11" s="180">
        <v>9</v>
      </c>
      <c r="B11" s="181"/>
      <c r="C11" s="181"/>
      <c r="D11" s="248" t="s">
        <v>47</v>
      </c>
      <c r="E11" s="249"/>
      <c r="F11" s="248" t="s">
        <v>48</v>
      </c>
      <c r="G11" s="249"/>
    </row>
    <row r="12" spans="1:8" s="183" customFormat="1" ht="13.2" customHeight="1" x14ac:dyDescent="0.3">
      <c r="A12" s="255" t="s">
        <v>49</v>
      </c>
      <c r="B12" s="255"/>
      <c r="C12" s="255"/>
      <c r="D12" s="255"/>
      <c r="E12" s="255"/>
      <c r="F12" s="255"/>
      <c r="G12" s="255"/>
    </row>
    <row r="13" spans="1:8" s="183" customFormat="1" ht="27.6" customHeight="1" x14ac:dyDescent="0.3">
      <c r="A13" s="184"/>
      <c r="B13" s="185"/>
      <c r="C13" s="185"/>
      <c r="D13" s="253" t="s">
        <v>50</v>
      </c>
      <c r="E13" s="254"/>
      <c r="F13" s="250" t="s">
        <v>105</v>
      </c>
      <c r="G13" s="250"/>
      <c r="H13" s="186"/>
    </row>
    <row r="14" spans="1:8" s="179" customFormat="1" ht="17.399999999999999" customHeight="1" x14ac:dyDescent="0.3">
      <c r="A14" s="247"/>
      <c r="B14" s="247"/>
      <c r="C14" s="247"/>
      <c r="D14" s="247"/>
      <c r="E14" s="247"/>
      <c r="F14" s="247"/>
      <c r="G14" s="247"/>
    </row>
    <row r="15" spans="1:8" s="162" customFormat="1" ht="15.75" customHeight="1" x14ac:dyDescent="0.25">
      <c r="A15" s="121"/>
      <c r="B15" s="121"/>
      <c r="C15" s="237" t="s">
        <v>57</v>
      </c>
      <c r="D15" s="237"/>
      <c r="E15" s="237"/>
      <c r="F15" s="237"/>
      <c r="G15" s="237"/>
    </row>
    <row r="16" spans="1:8" s="162" customFormat="1" ht="15" customHeight="1" x14ac:dyDescent="0.25">
      <c r="A16" s="121"/>
      <c r="B16" s="121"/>
      <c r="C16" s="238" t="s">
        <v>58</v>
      </c>
      <c r="D16" s="239"/>
      <c r="E16" s="239"/>
      <c r="F16" s="239"/>
      <c r="G16" s="239"/>
    </row>
    <row r="17" spans="1:8" s="162" customFormat="1" ht="28.2" customHeight="1" x14ac:dyDescent="0.25">
      <c r="A17" s="122"/>
      <c r="B17" s="122"/>
      <c r="C17" s="240" t="s">
        <v>133</v>
      </c>
      <c r="D17" s="241"/>
      <c r="E17" s="241"/>
      <c r="F17" s="241"/>
      <c r="G17" s="241"/>
    </row>
    <row r="18" spans="1:8" s="162" customFormat="1" ht="13.8" x14ac:dyDescent="0.25">
      <c r="A18" s="242" t="s">
        <v>60</v>
      </c>
      <c r="B18" s="242"/>
      <c r="C18" s="243"/>
      <c r="D18" s="243"/>
      <c r="E18" s="243"/>
      <c r="F18" s="243"/>
      <c r="G18" s="243"/>
    </row>
    <row r="19" spans="1:8" s="162" customFormat="1" ht="13.8" x14ac:dyDescent="0.25">
      <c r="A19" s="122" t="s">
        <v>128</v>
      </c>
      <c r="B19" s="122"/>
      <c r="C19" s="123"/>
      <c r="D19" s="164"/>
      <c r="E19" s="163"/>
      <c r="F19" s="164"/>
      <c r="G19" s="164"/>
    </row>
    <row r="20" spans="1:8" s="162" customFormat="1" ht="13.8" x14ac:dyDescent="0.25">
      <c r="A20" s="122" t="s">
        <v>104</v>
      </c>
      <c r="B20" s="122"/>
      <c r="C20" s="123"/>
      <c r="D20" s="164"/>
      <c r="E20" s="124">
        <v>7126.7</v>
      </c>
      <c r="F20" s="164"/>
      <c r="G20" s="164"/>
    </row>
    <row r="21" spans="1:8" s="162" customFormat="1" ht="13.8" x14ac:dyDescent="0.25">
      <c r="A21" s="122" t="s">
        <v>129</v>
      </c>
      <c r="B21" s="122"/>
      <c r="C21" s="123"/>
      <c r="D21" s="164"/>
      <c r="E21" s="163"/>
      <c r="F21" s="164"/>
      <c r="G21" s="164"/>
    </row>
    <row r="22" spans="1:8" s="162" customFormat="1" ht="13.8" x14ac:dyDescent="0.25">
      <c r="A22" s="122" t="s">
        <v>130</v>
      </c>
      <c r="B22" s="122"/>
      <c r="C22" s="123"/>
      <c r="D22" s="164"/>
      <c r="E22" s="163"/>
      <c r="F22" s="164"/>
      <c r="G22" s="164"/>
    </row>
    <row r="23" spans="1:8" s="162" customFormat="1" ht="23.4" customHeight="1" x14ac:dyDescent="0.25">
      <c r="A23" s="244" t="s">
        <v>65</v>
      </c>
      <c r="B23" s="244"/>
      <c r="C23" s="245"/>
      <c r="D23" s="245"/>
      <c r="E23" s="245"/>
      <c r="F23" s="245"/>
      <c r="G23" s="245"/>
    </row>
    <row r="24" spans="1:8" s="117" customFormat="1" ht="82.2" customHeight="1" x14ac:dyDescent="0.3">
      <c r="A24" s="114" t="s">
        <v>134</v>
      </c>
      <c r="B24" s="114" t="s">
        <v>117</v>
      </c>
      <c r="C24" s="115" t="s">
        <v>135</v>
      </c>
      <c r="D24" s="115" t="s">
        <v>136</v>
      </c>
      <c r="E24" s="114" t="s">
        <v>69</v>
      </c>
      <c r="F24" s="116" t="s">
        <v>137</v>
      </c>
      <c r="G24" s="115" t="s">
        <v>71</v>
      </c>
    </row>
    <row r="25" spans="1:8" s="162" customFormat="1" ht="29.25" customHeight="1" x14ac:dyDescent="0.25">
      <c r="A25" s="170">
        <v>103851.23999999976</v>
      </c>
      <c r="B25" s="171">
        <f>7.97+0.92</f>
        <v>8.89</v>
      </c>
      <c r="C25" s="172">
        <f>766262.16+85520.4</f>
        <v>851782.56</v>
      </c>
      <c r="D25" s="172">
        <f>755444.47+84057.77</f>
        <v>839502.24</v>
      </c>
      <c r="E25" s="172">
        <f>C25</f>
        <v>851782.56</v>
      </c>
      <c r="F25" s="170">
        <f t="shared" ref="F25:F29" si="0">A25+C25-D25</f>
        <v>116131.55999999982</v>
      </c>
      <c r="G25" s="118" t="s">
        <v>72</v>
      </c>
    </row>
    <row r="26" spans="1:8" s="162" customFormat="1" ht="15.75" customHeight="1" x14ac:dyDescent="0.25">
      <c r="A26" s="170">
        <v>44887.47000000003</v>
      </c>
      <c r="B26" s="171">
        <v>3.15</v>
      </c>
      <c r="C26" s="172">
        <v>292927.46999999997</v>
      </c>
      <c r="D26" s="172">
        <v>287992.37</v>
      </c>
      <c r="E26" s="172">
        <f t="shared" ref="E26:E29" si="1">C26</f>
        <v>292927.46999999997</v>
      </c>
      <c r="F26" s="170">
        <f t="shared" si="0"/>
        <v>49822.570000000007</v>
      </c>
      <c r="G26" s="116" t="s">
        <v>73</v>
      </c>
      <c r="H26" s="196"/>
    </row>
    <row r="27" spans="1:8" s="162" customFormat="1" ht="36" customHeight="1" x14ac:dyDescent="0.25">
      <c r="A27" s="170">
        <v>30866.829999999958</v>
      </c>
      <c r="B27" s="173">
        <v>4.5999999999999996</v>
      </c>
      <c r="C27" s="172">
        <v>393393.84</v>
      </c>
      <c r="D27" s="172">
        <v>385861.97</v>
      </c>
      <c r="E27" s="172">
        <f t="shared" si="1"/>
        <v>393393.84</v>
      </c>
      <c r="F27" s="170">
        <f t="shared" si="0"/>
        <v>38398.700000000012</v>
      </c>
      <c r="G27" s="138" t="s">
        <v>74</v>
      </c>
      <c r="H27" s="196"/>
    </row>
    <row r="28" spans="1:8" s="162" customFormat="1" ht="34.200000000000003" customHeight="1" x14ac:dyDescent="0.25">
      <c r="A28" s="170">
        <v>659.58999999999651</v>
      </c>
      <c r="B28" s="171">
        <v>1.82</v>
      </c>
      <c r="C28" s="172">
        <v>644397.82999999996</v>
      </c>
      <c r="D28" s="172">
        <v>566967.33700000006</v>
      </c>
      <c r="E28" s="174">
        <f>E41</f>
        <v>828874.65</v>
      </c>
      <c r="F28" s="170">
        <f>A28+C28-D28</f>
        <v>78090.082999999868</v>
      </c>
      <c r="G28" s="118" t="s">
        <v>75</v>
      </c>
      <c r="H28" s="196"/>
    </row>
    <row r="29" spans="1:8" s="127" customFormat="1" ht="24.6" customHeight="1" x14ac:dyDescent="0.25">
      <c r="A29" s="175">
        <v>19928.98</v>
      </c>
      <c r="B29" s="176"/>
      <c r="C29" s="177"/>
      <c r="D29" s="177"/>
      <c r="E29" s="188">
        <f t="shared" si="1"/>
        <v>0</v>
      </c>
      <c r="F29" s="175">
        <f t="shared" si="0"/>
        <v>19928.98</v>
      </c>
      <c r="G29" s="189" t="s">
        <v>139</v>
      </c>
      <c r="H29" s="196"/>
    </row>
    <row r="30" spans="1:8" s="162" customFormat="1" ht="13.8" x14ac:dyDescent="0.25">
      <c r="A30" s="178">
        <f>A25+A26+A27+A28+A29</f>
        <v>200194.10999999975</v>
      </c>
      <c r="B30" s="178"/>
      <c r="C30" s="178">
        <f>C25+C26+C27+C28+C29</f>
        <v>2182501.7000000002</v>
      </c>
      <c r="D30" s="178">
        <f>D25+D26+D27+D28+D29</f>
        <v>2080323.9169999999</v>
      </c>
      <c r="E30" s="178">
        <f>E25+E26+E27+E28+E29</f>
        <v>2366978.52</v>
      </c>
      <c r="F30" s="178">
        <f>F25+F26+F27+F28+F29</f>
        <v>302371.89299999969</v>
      </c>
      <c r="G30" s="128" t="s">
        <v>77</v>
      </c>
    </row>
    <row r="31" spans="1:8" s="162" customFormat="1" ht="13.8" x14ac:dyDescent="0.25">
      <c r="A31" s="129"/>
      <c r="B31" s="129"/>
      <c r="C31" s="129"/>
      <c r="D31" s="130"/>
      <c r="E31" s="129"/>
      <c r="F31" s="130"/>
      <c r="G31" s="129"/>
    </row>
    <row r="32" spans="1:8" s="162" customFormat="1" ht="13.8" x14ac:dyDescent="0.25">
      <c r="A32" s="246" t="s">
        <v>78</v>
      </c>
      <c r="B32" s="246"/>
      <c r="C32" s="243"/>
      <c r="D32" s="243"/>
      <c r="E32" s="243"/>
      <c r="F32" s="243"/>
      <c r="G32" s="122"/>
    </row>
    <row r="33" spans="1:7" s="162" customFormat="1" ht="88.5" customHeight="1" x14ac:dyDescent="0.25">
      <c r="A33" s="114" t="s">
        <v>138</v>
      </c>
      <c r="B33" s="114"/>
      <c r="C33" s="115" t="s">
        <v>135</v>
      </c>
      <c r="D33" s="115" t="s">
        <v>136</v>
      </c>
      <c r="E33" s="114" t="s">
        <v>69</v>
      </c>
      <c r="F33" s="116" t="s">
        <v>137</v>
      </c>
      <c r="G33" s="115" t="s">
        <v>79</v>
      </c>
    </row>
    <row r="34" spans="1:7" ht="27" customHeight="1" x14ac:dyDescent="0.25">
      <c r="A34" s="168">
        <v>107603.74000000011</v>
      </c>
      <c r="B34" s="168"/>
      <c r="C34" s="168">
        <v>580340.51</v>
      </c>
      <c r="D34" s="168">
        <v>576295.93000000005</v>
      </c>
      <c r="E34" s="168">
        <f>D34</f>
        <v>576295.93000000005</v>
      </c>
      <c r="F34" s="168">
        <f t="shared" ref="F34:F37" si="2">A34+C34-D34</f>
        <v>111648.32000000007</v>
      </c>
      <c r="G34" s="138" t="s">
        <v>80</v>
      </c>
    </row>
    <row r="35" spans="1:7" ht="15.75" customHeight="1" x14ac:dyDescent="0.25">
      <c r="A35" s="168">
        <v>327151.8400000002</v>
      </c>
      <c r="B35" s="168"/>
      <c r="C35" s="168">
        <v>839016.85</v>
      </c>
      <c r="D35" s="168">
        <v>823615.38</v>
      </c>
      <c r="E35" s="168">
        <f t="shared" ref="E35:E37" si="3">D35</f>
        <v>823615.38</v>
      </c>
      <c r="F35" s="168">
        <f t="shared" si="2"/>
        <v>342553.31000000017</v>
      </c>
      <c r="G35" s="138" t="s">
        <v>81</v>
      </c>
    </row>
    <row r="36" spans="1:7" ht="13.5" customHeight="1" x14ac:dyDescent="0.25">
      <c r="A36" s="168">
        <v>493346.41999999946</v>
      </c>
      <c r="B36" s="168"/>
      <c r="C36" s="168">
        <v>2442116.54</v>
      </c>
      <c r="D36" s="168">
        <v>2393239.91</v>
      </c>
      <c r="E36" s="168">
        <f>D36</f>
        <v>2393239.91</v>
      </c>
      <c r="F36" s="168">
        <f t="shared" si="2"/>
        <v>542223.04999999935</v>
      </c>
      <c r="G36" s="138" t="s">
        <v>82</v>
      </c>
    </row>
    <row r="37" spans="1:7" ht="36.6" customHeight="1" x14ac:dyDescent="0.25">
      <c r="A37" s="168">
        <v>-6347.4900000000198</v>
      </c>
      <c r="B37" s="168"/>
      <c r="C37" s="168">
        <v>150325.85999999999</v>
      </c>
      <c r="D37" s="168">
        <v>127984.91</v>
      </c>
      <c r="E37" s="168">
        <f t="shared" si="3"/>
        <v>127984.91</v>
      </c>
      <c r="F37" s="168">
        <f t="shared" si="2"/>
        <v>15993.459999999963</v>
      </c>
      <c r="G37" s="138" t="s">
        <v>83</v>
      </c>
    </row>
    <row r="38" spans="1:7" ht="17.399999999999999" customHeight="1" x14ac:dyDescent="0.25">
      <c r="A38" s="169">
        <f>A34+A35+A36+A37</f>
        <v>921754.50999999978</v>
      </c>
      <c r="B38" s="169"/>
      <c r="C38" s="169">
        <f>C34+C35+C36+C37</f>
        <v>4011799.76</v>
      </c>
      <c r="D38" s="169">
        <f>D34+D35+D36+D37</f>
        <v>3921136.1300000004</v>
      </c>
      <c r="E38" s="169">
        <f t="shared" ref="E38" si="4">E34+E35+E36+E37</f>
        <v>3921136.1300000004</v>
      </c>
      <c r="F38" s="169">
        <f>F34+F35+F36+F37</f>
        <v>1012418.1399999995</v>
      </c>
      <c r="G38" s="139" t="s">
        <v>13</v>
      </c>
    </row>
    <row r="39" spans="1:7" s="122" customFormat="1" ht="32.4" customHeight="1" x14ac:dyDescent="0.25">
      <c r="A39" s="235" t="s">
        <v>84</v>
      </c>
      <c r="B39" s="235"/>
      <c r="C39" s="236"/>
      <c r="D39" s="236"/>
      <c r="E39" s="236"/>
      <c r="F39" s="236"/>
      <c r="G39" s="236"/>
    </row>
    <row r="40" spans="1:7" s="122" customFormat="1" ht="50.4" customHeight="1" x14ac:dyDescent="0.25">
      <c r="A40" s="114" t="s">
        <v>85</v>
      </c>
      <c r="B40" s="119" t="s">
        <v>131</v>
      </c>
      <c r="C40" s="120"/>
      <c r="D40" s="120" t="s">
        <v>87</v>
      </c>
      <c r="E40" s="120" t="s">
        <v>102</v>
      </c>
      <c r="F40" s="187" t="s">
        <v>132</v>
      </c>
    </row>
    <row r="41" spans="1:7" s="134" customFormat="1" ht="29.25" customHeight="1" x14ac:dyDescent="0.25">
      <c r="A41" s="131"/>
      <c r="B41" s="133">
        <v>155493.04</v>
      </c>
      <c r="C41" s="132"/>
      <c r="D41" s="132" t="s">
        <v>89</v>
      </c>
      <c r="E41" s="156">
        <f>E42+E43+E44+E45+E46+E47+E48</f>
        <v>828874.65</v>
      </c>
      <c r="F41" s="133">
        <f>B41+D28-E28</f>
        <v>-106414.27299999993</v>
      </c>
    </row>
    <row r="42" spans="1:7" s="143" customFormat="1" ht="44.4" customHeight="1" x14ac:dyDescent="0.25">
      <c r="A42" s="140">
        <v>1</v>
      </c>
      <c r="B42" s="141"/>
      <c r="C42" s="155" t="s">
        <v>167</v>
      </c>
      <c r="D42" s="155" t="s">
        <v>148</v>
      </c>
      <c r="E42" s="157">
        <v>324440.15000000002</v>
      </c>
      <c r="F42" s="142"/>
    </row>
    <row r="43" spans="1:7" s="113" customFormat="1" ht="39.6" customHeight="1" x14ac:dyDescent="0.25">
      <c r="A43" s="140">
        <v>2</v>
      </c>
      <c r="B43" s="144"/>
      <c r="C43" s="155" t="s">
        <v>168</v>
      </c>
      <c r="D43" s="155" t="s">
        <v>149</v>
      </c>
      <c r="E43" s="158">
        <v>1155.05</v>
      </c>
      <c r="F43" s="145"/>
    </row>
    <row r="44" spans="1:7" s="113" customFormat="1" ht="24" customHeight="1" x14ac:dyDescent="0.25">
      <c r="A44" s="140">
        <v>3</v>
      </c>
      <c r="B44" s="144"/>
      <c r="C44" s="161" t="s">
        <v>169</v>
      </c>
      <c r="D44" s="155" t="s">
        <v>149</v>
      </c>
      <c r="E44" s="157">
        <v>10004.719999999999</v>
      </c>
      <c r="F44" s="145"/>
    </row>
    <row r="45" spans="1:7" s="113" customFormat="1" ht="46.2" customHeight="1" x14ac:dyDescent="0.25">
      <c r="A45" s="140">
        <v>4</v>
      </c>
      <c r="B45" s="144"/>
      <c r="C45" s="161" t="s">
        <v>169</v>
      </c>
      <c r="D45" s="155" t="s">
        <v>150</v>
      </c>
      <c r="E45" s="157">
        <v>1155.03</v>
      </c>
      <c r="F45" s="145"/>
    </row>
    <row r="46" spans="1:7" s="113" customFormat="1" ht="43.8" customHeight="1" x14ac:dyDescent="0.25">
      <c r="A46" s="140">
        <v>5</v>
      </c>
      <c r="B46" s="144"/>
      <c r="C46" s="161" t="s">
        <v>167</v>
      </c>
      <c r="D46" s="155" t="s">
        <v>151</v>
      </c>
      <c r="E46" s="157">
        <v>320575.2</v>
      </c>
      <c r="F46" s="145"/>
    </row>
    <row r="47" spans="1:7" s="113" customFormat="1" ht="27.6" customHeight="1" x14ac:dyDescent="0.25">
      <c r="A47" s="140">
        <v>6</v>
      </c>
      <c r="B47" s="144"/>
      <c r="C47" s="155" t="s">
        <v>168</v>
      </c>
      <c r="D47" s="155" t="s">
        <v>152</v>
      </c>
      <c r="E47" s="157">
        <v>167877</v>
      </c>
      <c r="F47" s="145"/>
    </row>
    <row r="48" spans="1:7" s="113" customFormat="1" ht="45.6" customHeight="1" x14ac:dyDescent="0.25">
      <c r="A48" s="140">
        <v>7</v>
      </c>
      <c r="B48" s="144"/>
      <c r="C48" s="155" t="s">
        <v>175</v>
      </c>
      <c r="D48" s="155" t="s">
        <v>173</v>
      </c>
      <c r="E48" s="166">
        <v>3667.5</v>
      </c>
      <c r="F48" s="165" t="s">
        <v>174</v>
      </c>
    </row>
    <row r="49" spans="1:7" s="113" customFormat="1" ht="41.4" customHeight="1" x14ac:dyDescent="0.25">
      <c r="A49" s="140">
        <v>8</v>
      </c>
      <c r="B49" s="144" t="s">
        <v>171</v>
      </c>
      <c r="C49" s="260" t="s">
        <v>172</v>
      </c>
      <c r="D49" s="260"/>
      <c r="E49" s="157" t="s">
        <v>176</v>
      </c>
      <c r="F49" s="145"/>
    </row>
    <row r="50" spans="1:7" s="113" customFormat="1" ht="33" customHeight="1" x14ac:dyDescent="0.25">
      <c r="A50" s="264" t="s">
        <v>144</v>
      </c>
      <c r="B50" s="264"/>
      <c r="C50" s="264"/>
      <c r="D50" s="264"/>
      <c r="E50" s="264"/>
      <c r="F50" s="264"/>
    </row>
    <row r="51" spans="1:7" s="194" customFormat="1" ht="41.4" customHeight="1" x14ac:dyDescent="0.25">
      <c r="A51" s="190" t="s">
        <v>153</v>
      </c>
      <c r="B51" s="191" t="s">
        <v>154</v>
      </c>
      <c r="C51" s="192" t="s">
        <v>136</v>
      </c>
      <c r="D51" s="193" t="s">
        <v>142</v>
      </c>
    </row>
    <row r="52" spans="1:7" s="194" customFormat="1" ht="15.75" customHeight="1" x14ac:dyDescent="0.25">
      <c r="A52" s="191"/>
      <c r="B52" s="191">
        <v>11400</v>
      </c>
      <c r="C52" s="191">
        <v>11400</v>
      </c>
      <c r="D52" s="195">
        <f>B52+C52</f>
        <v>22800</v>
      </c>
    </row>
    <row r="53" spans="1:7" s="162" customFormat="1" ht="13.8" x14ac:dyDescent="0.25">
      <c r="A53" s="137"/>
      <c r="B53" s="137"/>
      <c r="C53" s="137"/>
    </row>
    <row r="54" spans="1:7" s="162" customFormat="1" ht="55.2" customHeight="1" x14ac:dyDescent="0.25">
      <c r="A54" s="261" t="s">
        <v>147</v>
      </c>
      <c r="B54" s="261"/>
      <c r="C54" s="261"/>
      <c r="D54" s="261"/>
      <c r="E54" s="261"/>
      <c r="F54" s="261"/>
      <c r="G54" s="261"/>
    </row>
    <row r="55" spans="1:7" s="162" customFormat="1" ht="112.2" customHeight="1" x14ac:dyDescent="0.25">
      <c r="A55" s="262" t="s">
        <v>170</v>
      </c>
      <c r="B55" s="262"/>
      <c r="C55" s="262"/>
      <c r="D55" s="262"/>
      <c r="E55" s="262"/>
      <c r="F55" s="262"/>
      <c r="G55" s="262"/>
    </row>
    <row r="56" spans="1:7" s="162" customFormat="1" ht="22.8" customHeight="1" x14ac:dyDescent="0.25">
      <c r="A56" s="259" t="s">
        <v>145</v>
      </c>
      <c r="B56" s="259"/>
      <c r="C56" s="259"/>
      <c r="D56" s="259"/>
      <c r="E56" s="259"/>
      <c r="F56" s="259"/>
      <c r="G56" s="259"/>
    </row>
    <row r="57" spans="1:7" s="162" customFormat="1" ht="27.6" x14ac:dyDescent="0.25">
      <c r="A57" s="137"/>
      <c r="B57" s="137"/>
      <c r="C57" s="137"/>
      <c r="D57" s="162" t="s">
        <v>143</v>
      </c>
    </row>
    <row r="58" spans="1:7" ht="21.6" customHeight="1" x14ac:dyDescent="0.25"/>
  </sheetData>
  <mergeCells count="36">
    <mergeCell ref="A56:G56"/>
    <mergeCell ref="A39:G39"/>
    <mergeCell ref="C49:D49"/>
    <mergeCell ref="A50:F50"/>
    <mergeCell ref="A54:G54"/>
    <mergeCell ref="A55:G55"/>
    <mergeCell ref="A32:F32"/>
    <mergeCell ref="D11:E11"/>
    <mergeCell ref="F11:G11"/>
    <mergeCell ref="A12:G12"/>
    <mergeCell ref="D13:E13"/>
    <mergeCell ref="F13:G13"/>
    <mergeCell ref="A14:G14"/>
    <mergeCell ref="C15:G15"/>
    <mergeCell ref="C16:G16"/>
    <mergeCell ref="C17:G17"/>
    <mergeCell ref="A18:G18"/>
    <mergeCell ref="A23:G23"/>
    <mergeCell ref="D8:E8"/>
    <mergeCell ref="F8:G8"/>
    <mergeCell ref="D9:E9"/>
    <mergeCell ref="F9:G9"/>
    <mergeCell ref="D10:E10"/>
    <mergeCell ref="F10:G10"/>
    <mergeCell ref="D5:E5"/>
    <mergeCell ref="F5:G5"/>
    <mergeCell ref="D6:E6"/>
    <mergeCell ref="F6:G6"/>
    <mergeCell ref="D7:E7"/>
    <mergeCell ref="F7:G7"/>
    <mergeCell ref="A1:G1"/>
    <mergeCell ref="A2:G2"/>
    <mergeCell ref="D3:E3"/>
    <mergeCell ref="F3:G3"/>
    <mergeCell ref="D4:E4"/>
    <mergeCell ref="F4:G4"/>
  </mergeCells>
  <pageMargins left="0.31496062992125984" right="0.11811023622047245" top="0.74803149606299213" bottom="0.74803149606299213" header="0.31496062992125984" footer="0.31496062992125984"/>
  <pageSetup paperSize="9" scale="73" orientation="portrait" horizontalDpi="180" verticalDpi="180" r:id="rId1"/>
  <rowBreaks count="2" manualBreakCount="2">
    <brk id="14" max="16383" man="1"/>
    <brk id="48" max="6" man="1"/>
  </rowBreaks>
  <colBreaks count="1" manualBreakCount="1">
    <brk id="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D18"/>
  <sheetViews>
    <sheetView workbookViewId="0">
      <selection activeCell="I25" sqref="I25"/>
    </sheetView>
  </sheetViews>
  <sheetFormatPr defaultRowHeight="14.4" x14ac:dyDescent="0.3"/>
  <cols>
    <col min="4" max="4" width="9.44140625" bestFit="1" customWidth="1"/>
  </cols>
  <sheetData>
    <row r="5" spans="3:4" x14ac:dyDescent="0.3">
      <c r="C5" t="s">
        <v>155</v>
      </c>
      <c r="D5" s="159">
        <f>[1]янв2018!$E$15</f>
        <v>11088.3</v>
      </c>
    </row>
    <row r="6" spans="3:4" x14ac:dyDescent="0.3">
      <c r="C6" t="s">
        <v>156</v>
      </c>
      <c r="D6" s="159">
        <f>[1]фев2018!$E$15</f>
        <v>11220.3</v>
      </c>
    </row>
    <row r="7" spans="3:4" x14ac:dyDescent="0.3">
      <c r="C7" t="s">
        <v>157</v>
      </c>
      <c r="D7" s="159">
        <f>[1]март18!$E$15</f>
        <v>10452.39</v>
      </c>
    </row>
    <row r="8" spans="3:4" x14ac:dyDescent="0.3">
      <c r="C8" t="s">
        <v>158</v>
      </c>
      <c r="D8" s="159">
        <f>'[1]апр18 '!$E$15</f>
        <v>10544.41</v>
      </c>
    </row>
    <row r="9" spans="3:4" x14ac:dyDescent="0.3">
      <c r="C9" t="s">
        <v>159</v>
      </c>
      <c r="D9" s="159">
        <f>'[1]май18 '!$E$15</f>
        <v>10745.09</v>
      </c>
    </row>
    <row r="10" spans="3:4" x14ac:dyDescent="0.3">
      <c r="C10" t="s">
        <v>160</v>
      </c>
      <c r="D10" s="159">
        <f>'[1]июнь 2018'!$E$15</f>
        <v>10571.34</v>
      </c>
    </row>
    <row r="11" spans="3:4" x14ac:dyDescent="0.3">
      <c r="C11" t="s">
        <v>161</v>
      </c>
      <c r="D11" s="159">
        <f>'[1]июль 2018 '!$E$15</f>
        <v>11008.82</v>
      </c>
    </row>
    <row r="12" spans="3:4" x14ac:dyDescent="0.3">
      <c r="C12" t="s">
        <v>162</v>
      </c>
      <c r="D12" s="159">
        <f>'[1]июль 2018 '!$E$15</f>
        <v>11008.82</v>
      </c>
    </row>
    <row r="13" spans="3:4" x14ac:dyDescent="0.3">
      <c r="C13" t="s">
        <v>163</v>
      </c>
      <c r="D13" s="159">
        <f>'[1]сент 2018'!$E$15</f>
        <v>11840.59</v>
      </c>
    </row>
    <row r="14" spans="3:4" x14ac:dyDescent="0.3">
      <c r="C14" t="s">
        <v>164</v>
      </c>
      <c r="D14" s="159">
        <f>'[1]окт 2018'!$E$15</f>
        <v>120716.62</v>
      </c>
    </row>
    <row r="15" spans="3:4" x14ac:dyDescent="0.3">
      <c r="C15" t="s">
        <v>165</v>
      </c>
      <c r="D15" s="159">
        <f>'[1]ноя 2018'!$E$15</f>
        <v>135960.92000000001</v>
      </c>
    </row>
    <row r="16" spans="3:4" x14ac:dyDescent="0.3">
      <c r="C16" t="s">
        <v>166</v>
      </c>
      <c r="D16" s="159">
        <f>[1]дек2018!$E$15</f>
        <v>134856.53</v>
      </c>
    </row>
    <row r="17" spans="4:4" x14ac:dyDescent="0.3">
      <c r="D17" s="159">
        <v>85873.3</v>
      </c>
    </row>
    <row r="18" spans="4:4" x14ac:dyDescent="0.3">
      <c r="D18" s="160">
        <f>SUM(D6:D17)</f>
        <v>564799.13000000012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3</vt:i4>
      </vt:variant>
    </vt:vector>
  </HeadingPairs>
  <TitlesOfParts>
    <vt:vector size="12" baseType="lpstr">
      <vt:lpstr>2014</vt:lpstr>
      <vt:lpstr>2015</vt:lpstr>
      <vt:lpstr>2015 (2)</vt:lpstr>
      <vt:lpstr>сирен буль д8</vt:lpstr>
      <vt:lpstr>2016</vt:lpstr>
      <vt:lpstr>сирен буль д8  2016</vt:lpstr>
      <vt:lpstr>2018</vt:lpstr>
      <vt:lpstr>2018к расп</vt:lpstr>
      <vt:lpstr>Лист1</vt:lpstr>
      <vt:lpstr>'2016'!Область_печати</vt:lpstr>
      <vt:lpstr>'2018'!Область_печати</vt:lpstr>
      <vt:lpstr>'2018к расп'!Область_печати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2019-03-22T10:54:00Z</dcterms:modified>
</cp:coreProperties>
</file>